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6275" windowHeight="7170"/>
  </bookViews>
  <sheets>
    <sheet name="Лист1" sheetId="1" r:id="rId1"/>
    <sheet name="Лист4" sheetId="10" r:id="rId2"/>
    <sheet name="приложение" sheetId="4" r:id="rId3"/>
    <sheet name="Лист3" sheetId="9" r:id="rId4"/>
  </sheets>
  <externalReferences>
    <externalReference r:id="rId5"/>
  </externalReferences>
  <definedNames>
    <definedName name="_xlnm.Print_Area" localSheetId="0">Лист1!$A$1:$J$70</definedName>
    <definedName name="_xlnm.Print_Area" localSheetId="1">Лист4!$A$1:$G$11</definedName>
    <definedName name="_xlnm.Print_Area" localSheetId="2">приложение!$A$1:$K$41</definedName>
  </definedNames>
  <calcPr calcId="145621"/>
</workbook>
</file>

<file path=xl/calcChain.xml><?xml version="1.0" encoding="utf-8"?>
<calcChain xmlns="http://schemas.openxmlformats.org/spreadsheetml/2006/main">
  <c r="D9" i="10" l="1"/>
  <c r="D8" i="10"/>
  <c r="G45" i="1"/>
  <c r="B28" i="4"/>
  <c r="G29" i="1" s="1"/>
  <c r="B40" i="4"/>
  <c r="B41" i="4" s="1"/>
  <c r="F36" i="4"/>
  <c r="F40" i="4" s="1"/>
  <c r="F33" i="4"/>
  <c r="F32" i="4"/>
  <c r="F31" i="4"/>
  <c r="F34" i="4" s="1"/>
  <c r="K24" i="4"/>
  <c r="K23" i="4"/>
  <c r="K26" i="4" s="1"/>
  <c r="F21" i="4"/>
  <c r="F20" i="4"/>
  <c r="F23" i="4" s="1"/>
  <c r="F26" i="4" s="1"/>
  <c r="D14" i="4"/>
  <c r="D13" i="4"/>
  <c r="H12" i="4"/>
  <c r="D12" i="4"/>
  <c r="H11" i="4"/>
  <c r="D11" i="4"/>
  <c r="H10" i="4"/>
  <c r="D10" i="4"/>
  <c r="H9" i="4"/>
  <c r="D9" i="4"/>
  <c r="H8" i="4"/>
  <c r="D8" i="4"/>
  <c r="H7" i="4"/>
  <c r="D7" i="4"/>
  <c r="H6" i="4"/>
  <c r="D6" i="4"/>
  <c r="H5" i="4"/>
  <c r="H15" i="4" s="1"/>
  <c r="D5" i="4"/>
  <c r="D15" i="4" s="1"/>
  <c r="DW18" i="9" l="1"/>
  <c r="E3" i="10" l="1"/>
  <c r="F3" i="10" s="1"/>
  <c r="G6" i="1"/>
  <c r="F6" i="1"/>
  <c r="F7" i="1"/>
  <c r="F10" i="1"/>
  <c r="F11" i="1"/>
  <c r="F12" i="1"/>
  <c r="F14" i="1"/>
  <c r="F15" i="1"/>
  <c r="F18" i="1"/>
  <c r="F21" i="1"/>
  <c r="F22" i="1"/>
  <c r="F23" i="1"/>
  <c r="F24" i="1"/>
  <c r="F25" i="1"/>
  <c r="F29" i="1"/>
  <c r="F30" i="1"/>
  <c r="F31" i="1"/>
  <c r="F34" i="1"/>
  <c r="F35" i="1"/>
  <c r="F40" i="1"/>
  <c r="F42" i="1"/>
  <c r="F43" i="1"/>
  <c r="F44" i="1"/>
  <c r="F45" i="1"/>
  <c r="F46" i="1"/>
  <c r="F47" i="1"/>
  <c r="F52" i="1"/>
  <c r="F56" i="1"/>
  <c r="E39" i="1"/>
  <c r="E33" i="1"/>
  <c r="E27" i="1"/>
  <c r="E20" i="1"/>
  <c r="E9" i="1"/>
  <c r="E5" i="1"/>
  <c r="D41" i="1"/>
  <c r="F41" i="1" s="1"/>
  <c r="D38" i="1"/>
  <c r="F38" i="1" s="1"/>
  <c r="D37" i="1"/>
  <c r="F37" i="1" s="1"/>
  <c r="D36" i="1"/>
  <c r="F36" i="1" s="1"/>
  <c r="D33" i="1"/>
  <c r="D28" i="1"/>
  <c r="D20" i="1"/>
  <c r="D26" i="1" s="1"/>
  <c r="F26" i="1" s="1"/>
  <c r="D16" i="1"/>
  <c r="F16" i="1" s="1"/>
  <c r="D5" i="1"/>
  <c r="D8" i="1" s="1"/>
  <c r="F8" i="1" s="1"/>
  <c r="G38" i="1" l="1"/>
  <c r="F20" i="1"/>
  <c r="F5" i="1"/>
  <c r="D39" i="1"/>
  <c r="F39" i="1" s="1"/>
  <c r="F33" i="1"/>
  <c r="F28" i="1"/>
  <c r="D11" i="10"/>
  <c r="F8" i="10"/>
  <c r="E19" i="1"/>
  <c r="E4" i="1"/>
  <c r="E58" i="1" l="1"/>
  <c r="G25" i="1" l="1"/>
  <c r="G23" i="1"/>
  <c r="G21" i="1"/>
  <c r="G7" i="1"/>
  <c r="DW23" i="9"/>
  <c r="CA23" i="9"/>
  <c r="BL23" i="9"/>
  <c r="DW22" i="9"/>
  <c r="DW21" i="9"/>
  <c r="DW20" i="9"/>
  <c r="DW19" i="9"/>
  <c r="DW17" i="9"/>
  <c r="DW16" i="9"/>
  <c r="G36" i="1" l="1"/>
  <c r="G16" i="1"/>
  <c r="H12" i="1"/>
  <c r="G5" i="1"/>
  <c r="G64" i="1" l="1"/>
  <c r="G37" i="1" l="1"/>
  <c r="G41" i="1" l="1"/>
  <c r="I56" i="1" l="1"/>
  <c r="G28" i="1" l="1"/>
  <c r="H56" i="1"/>
  <c r="I54" i="1"/>
  <c r="D54" i="1" s="1"/>
  <c r="F54" i="1" s="1"/>
  <c r="I55" i="1"/>
  <c r="D55" i="1" s="1"/>
  <c r="F55" i="1" s="1"/>
  <c r="H10" i="1" l="1"/>
  <c r="I10" i="1" s="1"/>
  <c r="H11" i="1"/>
  <c r="I11" i="1" s="1"/>
  <c r="I12" i="1"/>
  <c r="H14" i="1"/>
  <c r="I14" i="1" s="1"/>
  <c r="H15" i="1"/>
  <c r="I15" i="1" s="1"/>
  <c r="H16" i="1"/>
  <c r="I16" i="1" s="1"/>
  <c r="H18" i="1"/>
  <c r="I18" i="1" s="1"/>
  <c r="H21" i="1"/>
  <c r="I21" i="1" s="1"/>
  <c r="H22" i="1"/>
  <c r="I22" i="1" s="1"/>
  <c r="H23" i="1"/>
  <c r="I23" i="1" s="1"/>
  <c r="H24" i="1"/>
  <c r="I24" i="1" s="1"/>
  <c r="H25" i="1"/>
  <c r="I25" i="1" s="1"/>
  <c r="H28" i="1"/>
  <c r="I28" i="1" s="1"/>
  <c r="H29" i="1"/>
  <c r="I29" i="1" s="1"/>
  <c r="H30" i="1"/>
  <c r="I30" i="1" s="1"/>
  <c r="H31" i="1"/>
  <c r="I31" i="1" s="1"/>
  <c r="H34" i="1"/>
  <c r="I34" i="1" s="1"/>
  <c r="H35" i="1"/>
  <c r="I35" i="1" s="1"/>
  <c r="H36" i="1"/>
  <c r="I36" i="1" s="1"/>
  <c r="H37" i="1"/>
  <c r="I37" i="1" s="1"/>
  <c r="H38" i="1"/>
  <c r="I38" i="1" s="1"/>
  <c r="H40" i="1"/>
  <c r="I40" i="1" s="1"/>
  <c r="H41" i="1"/>
  <c r="I41" i="1" s="1"/>
  <c r="H42" i="1"/>
  <c r="I42" i="1" s="1"/>
  <c r="H43" i="1"/>
  <c r="I43" i="1" s="1"/>
  <c r="H47" i="1"/>
  <c r="I47" i="1" s="1"/>
  <c r="H6" i="1"/>
  <c r="I6" i="1" s="1"/>
  <c r="H7" i="1"/>
  <c r="I7" i="1" s="1"/>
  <c r="G55" i="1"/>
  <c r="G54" i="1"/>
  <c r="G53" i="1"/>
  <c r="H53" i="1" s="1"/>
  <c r="I53" i="1" s="1"/>
  <c r="D53" i="1" s="1"/>
  <c r="F53" i="1" s="1"/>
  <c r="H52" i="1"/>
  <c r="I52" i="1" s="1"/>
  <c r="H51" i="1"/>
  <c r="I51" i="1" s="1"/>
  <c r="F51" i="1" s="1"/>
  <c r="G50" i="1"/>
  <c r="H50" i="1" s="1"/>
  <c r="I50" i="1" s="1"/>
  <c r="D50" i="1" s="1"/>
  <c r="F50" i="1" s="1"/>
  <c r="G49" i="1"/>
  <c r="H49" i="1" s="1"/>
  <c r="I49" i="1" s="1"/>
  <c r="D49" i="1" s="1"/>
  <c r="H46" i="1"/>
  <c r="I46" i="1" s="1"/>
  <c r="H45" i="1"/>
  <c r="I45" i="1" s="1"/>
  <c r="G33" i="1"/>
  <c r="H33" i="1" s="1"/>
  <c r="I33" i="1" s="1"/>
  <c r="G32" i="1"/>
  <c r="H32" i="1" s="1"/>
  <c r="I32" i="1" s="1"/>
  <c r="D32" i="1" s="1"/>
  <c r="G20" i="1"/>
  <c r="H20" i="1" s="1"/>
  <c r="I20" i="1" s="1"/>
  <c r="G17" i="1"/>
  <c r="H17" i="1" s="1"/>
  <c r="I17" i="1" s="1"/>
  <c r="D17" i="1" s="1"/>
  <c r="F17" i="1" s="1"/>
  <c r="G13" i="1"/>
  <c r="H13" i="1" s="1"/>
  <c r="I13" i="1" s="1"/>
  <c r="D13" i="1" s="1"/>
  <c r="G8" i="1"/>
  <c r="F49" i="1" l="1"/>
  <c r="D48" i="1"/>
  <c r="F48" i="1" s="1"/>
  <c r="F32" i="1"/>
  <c r="D27" i="1"/>
  <c r="F13" i="1"/>
  <c r="D9" i="1"/>
  <c r="G9" i="1"/>
  <c r="H9" i="1" s="1"/>
  <c r="I9" i="1" s="1"/>
  <c r="H48" i="1"/>
  <c r="I48" i="1" s="1"/>
  <c r="G27" i="1"/>
  <c r="H27" i="1" s="1"/>
  <c r="I27" i="1" s="1"/>
  <c r="H5" i="1"/>
  <c r="I5" i="1" s="1"/>
  <c r="G26" i="1"/>
  <c r="H26" i="1" s="1"/>
  <c r="I26" i="1" s="1"/>
  <c r="F9" i="1" l="1"/>
  <c r="D4" i="1"/>
  <c r="F27" i="1"/>
  <c r="D19" i="1"/>
  <c r="F19" i="1" s="1"/>
  <c r="D58" i="1" l="1"/>
  <c r="D60" i="1" s="1"/>
  <c r="F4" i="1"/>
  <c r="F60" i="1" s="1"/>
  <c r="G4" i="1"/>
  <c r="H8" i="1"/>
  <c r="I8" i="1" s="1"/>
  <c r="H4" i="1" l="1"/>
  <c r="I4" i="1" s="1"/>
  <c r="G39" i="1" l="1"/>
  <c r="G19" i="1" s="1"/>
  <c r="H44" i="1"/>
  <c r="I44" i="1" s="1"/>
  <c r="H19" i="1" l="1"/>
  <c r="I19" i="1" s="1"/>
  <c r="I57" i="1"/>
  <c r="I60" i="1" s="1"/>
  <c r="G58" i="1"/>
  <c r="H39" i="1"/>
  <c r="I39" i="1" s="1"/>
  <c r="G69" i="1" l="1"/>
  <c r="G60" i="1"/>
  <c r="B35" i="4"/>
  <c r="B34" i="4"/>
</calcChain>
</file>

<file path=xl/sharedStrings.xml><?xml version="1.0" encoding="utf-8"?>
<sst xmlns="http://schemas.openxmlformats.org/spreadsheetml/2006/main" count="227" uniqueCount="193">
  <si>
    <t>Статья расходов</t>
  </si>
  <si>
    <t>Расходы в руб. год</t>
  </si>
  <si>
    <t>план</t>
  </si>
  <si>
    <t>1. Управление (административное руководство), всего:</t>
  </si>
  <si>
    <t>1.1. Заработная плата персонала управления ТСЖ(всего)</t>
  </si>
  <si>
    <t>1.1.1. Председатель ТСЖ</t>
  </si>
  <si>
    <t xml:space="preserve"> 1.1.2. Бухгалтер</t>
  </si>
  <si>
    <t>1.2. Отчисления в страховые фонды персонала управления ТСЖ (всего)</t>
  </si>
  <si>
    <t>1.3. Содержание конторы правления (всего)</t>
  </si>
  <si>
    <t>1.3.1. Расходы на телефон</t>
  </si>
  <si>
    <t>1.3.2 Канцелярские и почтовые расходы</t>
  </si>
  <si>
    <t>1.3.3. Обучение персонала, юр услуги</t>
  </si>
  <si>
    <t>1.3.4. Оплата консультационных услуг</t>
  </si>
  <si>
    <t>1.3.5. Служебные разъезды</t>
  </si>
  <si>
    <t>1.3.6. Содержание и ремонт оргтехники</t>
  </si>
  <si>
    <t>1.3.7. Расходы на сайт</t>
  </si>
  <si>
    <t>1.3.8. Расходы на Интернет</t>
  </si>
  <si>
    <t>1.3.9. Программное обеспечение</t>
  </si>
  <si>
    <t>2. Содержание и обслуживание общего имущества,     всего:</t>
  </si>
  <si>
    <t>2.1. Заработная плата обслуживающего персонала (итого)</t>
  </si>
  <si>
    <t>2.1.1. Электрик</t>
  </si>
  <si>
    <t>2.1.2. Сантехник</t>
  </si>
  <si>
    <t>2.1.3. Уборщица</t>
  </si>
  <si>
    <t>2.1.4. Дворник</t>
  </si>
  <si>
    <t>2.1.5. Лифтер</t>
  </si>
  <si>
    <t>2.2. Отчисления в страховые фонды обслуживающего персонала (Итого)</t>
  </si>
  <si>
    <t>2.3. Материалы, инвентарь и хозяйственные принадлежности</t>
  </si>
  <si>
    <t>2.3.1. Материалы для дворника, уборщицы</t>
  </si>
  <si>
    <t>2.3.2. Материалы для текущего ремонта дома</t>
  </si>
  <si>
    <t>2.3.4. Материалы для сантехника</t>
  </si>
  <si>
    <t>2.3.5. Прочее</t>
  </si>
  <si>
    <t>2.4. Коммунальные  и пр. услуги по содержанию общего имущества</t>
  </si>
  <si>
    <t>2.4.1. Обслуживание УУТЭ</t>
  </si>
  <si>
    <t>2.4.2. Промывка, опрессовка и подготовка дома к зиме</t>
  </si>
  <si>
    <t>2.4.3. Метрологическое обслуживание (водяной, тепловой, электрический счетчики)</t>
  </si>
  <si>
    <t>2.4.4. Вывоз ТБО</t>
  </si>
  <si>
    <t>2.4.5. Санитарное содержание общего имущества (дератизация, дезинсекция и пр.)</t>
  </si>
  <si>
    <t>2.5. Содержание и ремонт здания и основных средств</t>
  </si>
  <si>
    <t>2.5.3. Лифты (электроэнергия)</t>
  </si>
  <si>
    <t>2.5.4. Лифты (страхование)</t>
  </si>
  <si>
    <t>2.5.5. Текущий ремонт внутри дома, подъездов, подвала, крыши, фасада здания и пр.</t>
  </si>
  <si>
    <t>3.  Оплата услуг банка</t>
  </si>
  <si>
    <t>4. Налоги (УСН и др.)</t>
  </si>
  <si>
    <t>5. Формирование фондов (резервов),    всего:</t>
  </si>
  <si>
    <t>5.1. Фонд восстановления и замены основных средств</t>
  </si>
  <si>
    <t>5.2. Фонд текущего ремонта</t>
  </si>
  <si>
    <t>5.4. Резерв непредвиденных расходов</t>
  </si>
  <si>
    <t xml:space="preserve">   6. Непредвиденные расходы</t>
  </si>
  <si>
    <t xml:space="preserve">   8. Отчисления в страховые фонды</t>
  </si>
  <si>
    <t xml:space="preserve">   9. Транспортные расходы</t>
  </si>
  <si>
    <t>ИТОГО по смете</t>
  </si>
  <si>
    <t>Сметные расходы на 1 кв.м площади помещений в месяц (общая площадь помещений 7209 кв. м</t>
  </si>
  <si>
    <t>Статьи доходов</t>
  </si>
  <si>
    <t>Доходы в руб.</t>
  </si>
  <si>
    <t>Аренда кладовок</t>
  </si>
  <si>
    <t>Договоры с Интернет- операторами</t>
  </si>
  <si>
    <t>2.1. Билайн (Вымпелком)</t>
  </si>
  <si>
    <t>2.2. Электроком</t>
  </si>
  <si>
    <t>Техническое обслуживание</t>
  </si>
  <si>
    <t>Председатель правления ТСЖ  "Лазурный" _________ /_____________/</t>
  </si>
  <si>
    <t>Главный бухгалтер ТСЖ "Лазурный"    _________ /_____________/</t>
  </si>
  <si>
    <t>год</t>
  </si>
  <si>
    <t>месяц</t>
  </si>
  <si>
    <t>2.3.3. Материалы для освещения, датчики движения, видеонаблюдение и пр.(лампачки, реле, замена перегоревших светильников)</t>
  </si>
  <si>
    <t>Унифицированная форма № Т-3
Утверждена Постановлением Госкомстата России от 05.01.2004 № 1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</si>
  <si>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</si>
  <si>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</si>
  <si>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</si>
  <si>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</si>
  <si>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</si>
  <si>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</si>
  <si>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</si>
  <si>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</si>
  <si>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УТВЕРЖДЕНО</t>
  </si>
  <si>
    <t>Приказом организации от "</t>
  </si>
  <si>
    <t>"</t>
  </si>
  <si>
    <t xml:space="preserve">г. № </t>
  </si>
  <si>
    <t>на период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</si>
  <si>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</si>
  <si>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</si>
  <si>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</si>
  <si>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</si>
  <si>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</si>
  <si>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</si>
  <si>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</si>
  <si>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</si>
  <si>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</si>
  <si>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Всего, руб.
(гр. 5 + гр. 6 + гр. 7 + гр. 8)</t>
  </si>
  <si>
    <t>Примечание</t>
  </si>
  <si>
    <t>наименование</t>
  </si>
  <si>
    <t>код</t>
  </si>
  <si>
    <t>1</t>
  </si>
  <si>
    <t>2</t>
  </si>
  <si>
    <t>Бухгалтер</t>
  </si>
  <si>
    <t>3</t>
  </si>
  <si>
    <t>4</t>
  </si>
  <si>
    <t>Сантехник</t>
  </si>
  <si>
    <t>5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</si>
  <si>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</si>
  <si>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</si>
  <si>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</si>
  <si>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</si>
  <si>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</si>
  <si>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штатное расписание</t>
  </si>
  <si>
    <t>Главный бухгалтер</t>
  </si>
  <si>
    <t>ТСЖ "Лазурный"</t>
  </si>
  <si>
    <t>Председатель</t>
  </si>
  <si>
    <t>Дворник</t>
  </si>
  <si>
    <t>Уборщица</t>
  </si>
  <si>
    <t>Электрик</t>
  </si>
  <si>
    <t>Лифтер</t>
  </si>
  <si>
    <t>уборка мусоропровода</t>
  </si>
  <si>
    <t>за погоду ( по факт погоде)</t>
  </si>
  <si>
    <t>штатное</t>
  </si>
  <si>
    <t xml:space="preserve">Материалы </t>
  </si>
  <si>
    <t>колич</t>
  </si>
  <si>
    <t>веники</t>
  </si>
  <si>
    <t>совок</t>
  </si>
  <si>
    <t>ведро</t>
  </si>
  <si>
    <t>тряпки</t>
  </si>
  <si>
    <t>швабра</t>
  </si>
  <si>
    <t>хлорка для мытья мусор камер</t>
  </si>
  <si>
    <t>грабли</t>
  </si>
  <si>
    <t>снеговая лопата</t>
  </si>
  <si>
    <t>цена за  шт.</t>
  </si>
  <si>
    <t>итого</t>
  </si>
  <si>
    <t>веник</t>
  </si>
  <si>
    <t>тряпка</t>
  </si>
  <si>
    <t>жидкость для мытья</t>
  </si>
  <si>
    <t>ведро (с отжимом)</t>
  </si>
  <si>
    <t>швабра (держак для швабры)</t>
  </si>
  <si>
    <t>термометры</t>
  </si>
  <si>
    <t>название</t>
  </si>
  <si>
    <t>цена</t>
  </si>
  <si>
    <t>манометры</t>
  </si>
  <si>
    <t>Таб 1</t>
  </si>
  <si>
    <t>приложение</t>
  </si>
  <si>
    <t xml:space="preserve">ежемесячное </t>
  </si>
  <si>
    <t>подвал травля блох</t>
  </si>
  <si>
    <t>цена за раз</t>
  </si>
  <si>
    <t>приложение Таб 1</t>
  </si>
  <si>
    <t>мусорный мешок</t>
  </si>
  <si>
    <t>2.5.1. Текущий ремонт инженерного оборудования дома (газовое оборудывание)</t>
  </si>
  <si>
    <t>лифт обслуживание</t>
  </si>
  <si>
    <t>ремонт(возможный)</t>
  </si>
  <si>
    <t>ежегодное освидетельствование</t>
  </si>
  <si>
    <t>10. Проверка аудиторской компании</t>
  </si>
  <si>
    <t>2.5.6. Текущий ремонт и благоустройство придомовой территории</t>
  </si>
  <si>
    <t>Переходящие остатки (доход от коммерческой деятельности) с предыдущего года</t>
  </si>
  <si>
    <t>2.3. Сумма-Телеком</t>
  </si>
  <si>
    <t>2.4. Эр-Телеком</t>
  </si>
  <si>
    <t>оплата</t>
  </si>
  <si>
    <t>ИТого</t>
  </si>
  <si>
    <t>Приложение</t>
  </si>
  <si>
    <t>2.4.4.  Расчет ТБО</t>
  </si>
  <si>
    <t>2.4.3 Расчет по Лифтам</t>
  </si>
  <si>
    <t>2.5.2. Лифты (обслуживание, освидетельствование, ремонт)</t>
  </si>
  <si>
    <t>3 месяца</t>
  </si>
  <si>
    <t>1788- наш сайт 2000- ГИС ЖКХ  4400- электронная отчетность</t>
  </si>
  <si>
    <t>15600 ежемес обслуживание</t>
  </si>
  <si>
    <t>Расходы в руб. 2017 год ПЛАНОВЫЕ</t>
  </si>
  <si>
    <t>РАСХОДЫ ФАКТИЧЕСКИЕ 2017 год</t>
  </si>
  <si>
    <t>хлорка/</t>
  </si>
  <si>
    <t xml:space="preserve">покос травы </t>
  </si>
  <si>
    <t>стрижка кустов</t>
  </si>
  <si>
    <t>количество</t>
  </si>
  <si>
    <t>2.4.5. Санитарное содержание общего имущества (дератизация, дезинсекция , покос травы, стрижка кустов и пр.)</t>
  </si>
  <si>
    <t>Обслуживание бух программы 2000 *3=6000</t>
  </si>
  <si>
    <t>Расходы в руб. 2018 год</t>
  </si>
  <si>
    <t xml:space="preserve">Расходы в руб. </t>
  </si>
  <si>
    <t>Проект сметы  расходов на 2018 г.по статье текущий ремонт</t>
  </si>
  <si>
    <t>пере</t>
  </si>
  <si>
    <t>Экономия прошлого года</t>
  </si>
  <si>
    <t>за минусм экономии по прошлому году</t>
  </si>
  <si>
    <t>без экономии</t>
  </si>
  <si>
    <r>
      <t>5.3. Фонд капитального ремонта (</t>
    </r>
    <r>
      <rPr>
        <b/>
        <sz val="72"/>
        <color rgb="FF000000"/>
        <rFont val="Arial"/>
        <family val="2"/>
        <charset val="204"/>
      </rPr>
      <t>отдельный специальный счет ТСЖ</t>
    </r>
    <r>
      <rPr>
        <sz val="72"/>
        <color rgb="FF000000"/>
        <rFont val="Arial"/>
        <family val="2"/>
        <charset val="204"/>
      </rPr>
      <t>)</t>
    </r>
  </si>
  <si>
    <t>Проект сметы доходов и расходов на 2018 г., на содержание общего имущества</t>
  </si>
  <si>
    <t xml:space="preserve">2.3.1 Материалы для дворника </t>
  </si>
  <si>
    <t>2.3.1 Материалы для уборщицы</t>
  </si>
  <si>
    <t>плитка</t>
  </si>
  <si>
    <t>материал для ремонта крыши</t>
  </si>
  <si>
    <t>крыша</t>
  </si>
  <si>
    <t>частичный ремонт 1 и 2 под</t>
  </si>
  <si>
    <t>налоги</t>
  </si>
  <si>
    <t>ИТОГО</t>
  </si>
  <si>
    <t>чистка канализации</t>
  </si>
  <si>
    <t>закраска графити</t>
  </si>
  <si>
    <t>плитка, цемент</t>
  </si>
  <si>
    <t>краска, коллер,кисточки</t>
  </si>
  <si>
    <t>Целевой сбор, ремонт уличной канализации, частично</t>
  </si>
  <si>
    <t>если добавить в общую смету</t>
  </si>
  <si>
    <t>почтовые ящики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</si>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</sst>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2"/>
      <color rgb="FF00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Arial"/>
      <family val="2"/>
      <charset val="204"/>
    </font>
    <font>
      <sz val="22"/>
      <color theme="1"/>
      <name val="Calibri"/>
      <family val="2"/>
      <charset val="204"/>
      <scheme val="minor"/>
    </font>
    <font>
      <sz val="24"/>
      <color theme="1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24"/>
      <color rgb="FF000000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sz val="26"/>
      <color theme="1"/>
      <name val="Arial"/>
      <family val="2"/>
      <charset val="204"/>
    </font>
    <font>
      <b/>
      <sz val="26"/>
      <color rgb="FF000000"/>
      <name val="Arial"/>
      <family val="2"/>
      <charset val="204"/>
    </font>
    <font>
      <sz val="26"/>
      <color rgb="FF000000"/>
      <name val="Arial"/>
      <family val="2"/>
      <charset val="204"/>
    </font>
    <font>
      <sz val="26"/>
      <color theme="1"/>
      <name val="Calibri"/>
      <family val="2"/>
      <charset val="204"/>
      <scheme val="minor"/>
    </font>
    <font>
      <b/>
      <i/>
      <u/>
      <sz val="24"/>
      <color theme="1"/>
      <name val="Calibri"/>
      <family val="2"/>
      <charset val="204"/>
      <scheme val="minor"/>
    </font>
    <font>
      <sz val="28"/>
      <color rgb="FF000000"/>
      <name val="Goudy Stout"/>
      <family val="1"/>
    </font>
    <font>
      <sz val="28"/>
      <color theme="1"/>
      <name val="Goudy Stout"/>
      <family val="1"/>
    </font>
    <font>
      <i/>
      <u/>
      <sz val="28"/>
      <color theme="1"/>
      <name val="Goudy Stout"/>
      <family val="1"/>
    </font>
    <font>
      <sz val="72"/>
      <color theme="1"/>
      <name val="Calibri"/>
      <family val="2"/>
      <charset val="204"/>
      <scheme val="minor"/>
    </font>
    <font>
      <b/>
      <i/>
      <sz val="72"/>
      <color theme="1"/>
      <name val="Calibri"/>
      <family val="2"/>
      <charset val="204"/>
      <scheme val="minor"/>
    </font>
    <font>
      <sz val="72"/>
      <color theme="1"/>
      <name val="Arial"/>
      <family val="2"/>
      <charset val="204"/>
    </font>
    <font>
      <b/>
      <sz val="72"/>
      <color rgb="FF000000"/>
      <name val="Arial"/>
      <family val="2"/>
      <charset val="204"/>
    </font>
    <font>
      <sz val="72"/>
      <color rgb="FF000000"/>
      <name val="Goudy Stout"/>
      <family val="1"/>
    </font>
    <font>
      <sz val="72"/>
      <color theme="1"/>
      <name val="Goudy Stout"/>
      <family val="1"/>
    </font>
    <font>
      <sz val="72"/>
      <color rgb="FF000000"/>
      <name val="Arial"/>
      <family val="2"/>
      <charset val="204"/>
    </font>
    <font>
      <b/>
      <sz val="72"/>
      <color theme="1"/>
      <name val="Arial"/>
      <family val="2"/>
      <charset val="204"/>
    </font>
    <font>
      <i/>
      <u/>
      <sz val="72"/>
      <color theme="1"/>
      <name val="Goudy Stout"/>
      <family val="1"/>
    </font>
    <font>
      <b/>
      <i/>
      <u/>
      <sz val="72"/>
      <color theme="1"/>
      <name val="Calibri"/>
      <family val="2"/>
      <charset val="204"/>
      <scheme val="minor"/>
    </font>
    <font>
      <b/>
      <i/>
      <sz val="2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7" fillId="0" borderId="12" xfId="0" applyFont="1" applyBorder="1"/>
    <xf numFmtId="0" fontId="7" fillId="0" borderId="12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/>
    <xf numFmtId="0" fontId="6" fillId="7" borderId="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1" fillId="2" borderId="12" xfId="0" applyFont="1" applyFill="1" applyBorder="1" applyAlignment="1">
      <alignment vertical="top" wrapText="1"/>
    </xf>
    <xf numFmtId="0" fontId="12" fillId="4" borderId="12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15" fillId="2" borderId="12" xfId="0" applyFont="1" applyFill="1" applyBorder="1" applyAlignment="1">
      <alignment vertical="top" wrapText="1"/>
    </xf>
    <xf numFmtId="0" fontId="16" fillId="4" borderId="12" xfId="0" applyFont="1" applyFill="1" applyBorder="1" applyAlignment="1">
      <alignment vertical="top" wrapText="1"/>
    </xf>
    <xf numFmtId="0" fontId="15" fillId="2" borderId="25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2" xfId="0" applyFont="1" applyFill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49" fontId="14" fillId="0" borderId="12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0" fontId="15" fillId="4" borderId="15" xfId="0" applyFont="1" applyFill="1" applyBorder="1" applyAlignment="1">
      <alignment vertical="top" wrapText="1"/>
    </xf>
    <xf numFmtId="0" fontId="15" fillId="7" borderId="0" xfId="0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0" fontId="7" fillId="0" borderId="12" xfId="0" applyFont="1" applyFill="1" applyBorder="1"/>
    <xf numFmtId="0" fontId="7" fillId="9" borderId="12" xfId="0" applyFont="1" applyFill="1" applyBorder="1"/>
    <xf numFmtId="3" fontId="7" fillId="9" borderId="12" xfId="0" applyNumberFormat="1" applyFont="1" applyFill="1" applyBorder="1"/>
    <xf numFmtId="0" fontId="7" fillId="12" borderId="12" xfId="0" applyFont="1" applyFill="1" applyBorder="1"/>
    <xf numFmtId="3" fontId="7" fillId="12" borderId="12" xfId="0" applyNumberFormat="1" applyFont="1" applyFill="1" applyBorder="1"/>
    <xf numFmtId="0" fontId="7" fillId="11" borderId="12" xfId="0" applyFont="1" applyFill="1" applyBorder="1"/>
    <xf numFmtId="0" fontId="7" fillId="0" borderId="14" xfId="0" applyFont="1" applyBorder="1"/>
    <xf numFmtId="0" fontId="7" fillId="9" borderId="0" xfId="0" applyFont="1" applyFill="1"/>
    <xf numFmtId="0" fontId="7" fillId="0" borderId="22" xfId="0" applyFont="1" applyBorder="1"/>
    <xf numFmtId="0" fontId="7" fillId="0" borderId="22" xfId="0" applyFont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9" borderId="4" xfId="0" applyFont="1" applyFill="1" applyBorder="1"/>
    <xf numFmtId="3" fontId="7" fillId="0" borderId="0" xfId="0" applyNumberFormat="1" applyFont="1"/>
    <xf numFmtId="0" fontId="13" fillId="0" borderId="0" xfId="0" applyFont="1"/>
    <xf numFmtId="0" fontId="10" fillId="0" borderId="0" xfId="0" applyFont="1"/>
    <xf numFmtId="0" fontId="13" fillId="0" borderId="12" xfId="0" applyFont="1" applyBorder="1"/>
    <xf numFmtId="0" fontId="13" fillId="0" borderId="12" xfId="0" applyFont="1" applyBorder="1" applyAlignment="1"/>
    <xf numFmtId="0" fontId="12" fillId="4" borderId="8" xfId="0" applyFont="1" applyFill="1" applyBorder="1" applyAlignment="1">
      <alignment vertical="top" wrapText="1"/>
    </xf>
    <xf numFmtId="0" fontId="18" fillId="13" borderId="12" xfId="0" applyFont="1" applyFill="1" applyBorder="1"/>
    <xf numFmtId="0" fontId="11" fillId="2" borderId="1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0" fillId="0" borderId="19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19" fillId="2" borderId="12" xfId="0" applyFont="1" applyFill="1" applyBorder="1" applyAlignment="1">
      <alignment horizontal="center" vertical="top" wrapText="1"/>
    </xf>
    <xf numFmtId="2" fontId="20" fillId="0" borderId="12" xfId="0" applyNumberFormat="1" applyFont="1" applyBorder="1"/>
    <xf numFmtId="3" fontId="19" fillId="3" borderId="12" xfId="0" applyNumberFormat="1" applyFont="1" applyFill="1" applyBorder="1" applyAlignment="1">
      <alignment horizontal="center" vertical="center" wrapText="1"/>
    </xf>
    <xf numFmtId="3" fontId="19" fillId="5" borderId="12" xfId="0" applyNumberFormat="1" applyFont="1" applyFill="1" applyBorder="1" applyAlignment="1">
      <alignment horizontal="center" vertical="center" wrapText="1"/>
    </xf>
    <xf numFmtId="2" fontId="20" fillId="0" borderId="0" xfId="0" applyNumberFormat="1" applyFont="1"/>
    <xf numFmtId="3" fontId="19" fillId="3" borderId="7" xfId="0" applyNumberFormat="1" applyFont="1" applyFill="1" applyBorder="1" applyAlignment="1">
      <alignment horizontal="center" vertical="center" wrapText="1"/>
    </xf>
    <xf numFmtId="3" fontId="19" fillId="6" borderId="9" xfId="0" applyNumberFormat="1" applyFont="1" applyFill="1" applyBorder="1" applyAlignment="1">
      <alignment horizontal="center" vertical="center" wrapText="1"/>
    </xf>
    <xf numFmtId="4" fontId="19" fillId="4" borderId="24" xfId="0" applyNumberFormat="1" applyFont="1" applyFill="1" applyBorder="1" applyAlignment="1">
      <alignment horizontal="center" vertical="center" wrapText="1"/>
    </xf>
    <xf numFmtId="3" fontId="19" fillId="4" borderId="23" xfId="0" applyNumberFormat="1" applyFont="1" applyFill="1" applyBorder="1" applyAlignment="1">
      <alignment horizontal="center" vertical="center" wrapText="1"/>
    </xf>
    <xf numFmtId="2" fontId="21" fillId="13" borderId="12" xfId="0" applyNumberFormat="1" applyFont="1" applyFill="1" applyBorder="1"/>
    <xf numFmtId="0" fontId="19" fillId="2" borderId="27" xfId="0" applyFont="1" applyFill="1" applyBorder="1" applyAlignment="1">
      <alignment horizontal="center" vertical="top" wrapText="1"/>
    </xf>
    <xf numFmtId="0" fontId="19" fillId="2" borderId="28" xfId="0" applyFont="1" applyFill="1" applyBorder="1" applyAlignment="1">
      <alignment horizontal="center" vertical="top" wrapText="1"/>
    </xf>
    <xf numFmtId="0" fontId="19" fillId="2" borderId="29" xfId="0" applyFont="1" applyFill="1" applyBorder="1" applyAlignment="1">
      <alignment horizontal="center" vertical="top" wrapText="1"/>
    </xf>
    <xf numFmtId="3" fontId="20" fillId="0" borderId="4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19" fillId="7" borderId="0" xfId="0" applyFont="1" applyFill="1" applyBorder="1" applyAlignment="1">
      <alignment wrapText="1"/>
    </xf>
    <xf numFmtId="0" fontId="20" fillId="0" borderId="0" xfId="0" applyFont="1"/>
    <xf numFmtId="0" fontId="7" fillId="0" borderId="14" xfId="0" applyFont="1" applyFill="1" applyBorder="1"/>
    <xf numFmtId="0" fontId="7" fillId="14" borderId="12" xfId="0" applyFont="1" applyFill="1" applyBorder="1"/>
    <xf numFmtId="0" fontId="7" fillId="5" borderId="12" xfId="0" applyFont="1" applyFill="1" applyBorder="1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7" fillId="15" borderId="12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16" fillId="4" borderId="18" xfId="0" applyFont="1" applyFill="1" applyBorder="1" applyAlignment="1">
      <alignment vertical="top" wrapText="1"/>
    </xf>
    <xf numFmtId="3" fontId="19" fillId="0" borderId="33" xfId="0" applyNumberFormat="1" applyFont="1" applyFill="1" applyBorder="1" applyAlignment="1">
      <alignment horizontal="center" vertical="center" wrapText="1"/>
    </xf>
    <xf numFmtId="3" fontId="19" fillId="3" borderId="3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20" fillId="0" borderId="12" xfId="0" applyFont="1" applyBorder="1"/>
    <xf numFmtId="3" fontId="19" fillId="2" borderId="26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24" fillId="0" borderId="0" xfId="0" applyFont="1"/>
    <xf numFmtId="0" fontId="25" fillId="2" borderId="12" xfId="0" applyFont="1" applyFill="1" applyBorder="1" applyAlignment="1">
      <alignment vertical="top" wrapText="1"/>
    </xf>
    <xf numFmtId="0" fontId="26" fillId="2" borderId="12" xfId="0" applyFont="1" applyFill="1" applyBorder="1" applyAlignment="1">
      <alignment horizontal="center" vertical="top" wrapText="1"/>
    </xf>
    <xf numFmtId="0" fontId="25" fillId="2" borderId="12" xfId="0" applyFont="1" applyFill="1" applyBorder="1" applyAlignment="1">
      <alignment horizontal="center" vertical="top" wrapText="1"/>
    </xf>
    <xf numFmtId="2" fontId="27" fillId="0" borderId="12" xfId="0" applyNumberFormat="1" applyFont="1" applyBorder="1"/>
    <xf numFmtId="0" fontId="22" fillId="0" borderId="12" xfId="0" applyFont="1" applyBorder="1"/>
    <xf numFmtId="0" fontId="22" fillId="0" borderId="0" xfId="0" applyFont="1" applyAlignment="1">
      <alignment vertical="top"/>
    </xf>
    <xf numFmtId="3" fontId="26" fillId="3" borderId="12" xfId="0" applyNumberFormat="1" applyFont="1" applyFill="1" applyBorder="1" applyAlignment="1">
      <alignment horizontal="center" vertical="center" wrapText="1"/>
    </xf>
    <xf numFmtId="4" fontId="25" fillId="3" borderId="12" xfId="0" applyNumberFormat="1" applyFont="1" applyFill="1" applyBorder="1" applyAlignment="1">
      <alignment horizontal="center" vertical="top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vertical="top" wrapText="1"/>
    </xf>
    <xf numFmtId="0" fontId="24" fillId="4" borderId="12" xfId="0" applyFont="1" applyFill="1" applyBorder="1" applyAlignment="1">
      <alignment vertical="top"/>
    </xf>
    <xf numFmtId="0" fontId="22" fillId="0" borderId="12" xfId="0" applyFont="1" applyBorder="1" applyAlignment="1"/>
    <xf numFmtId="0" fontId="22" fillId="0" borderId="0" xfId="0" applyFont="1" applyAlignment="1"/>
    <xf numFmtId="3" fontId="26" fillId="16" borderId="12" xfId="0" applyNumberFormat="1" applyFont="1" applyFill="1" applyBorder="1" applyAlignment="1">
      <alignment horizontal="center" vertical="center" wrapText="1"/>
    </xf>
    <xf numFmtId="2" fontId="27" fillId="16" borderId="12" xfId="0" applyNumberFormat="1" applyFont="1" applyFill="1" applyBorder="1"/>
    <xf numFmtId="3" fontId="26" fillId="5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2" fontId="27" fillId="16" borderId="0" xfId="0" applyNumberFormat="1" applyFont="1" applyFill="1"/>
    <xf numFmtId="0" fontId="28" fillId="10" borderId="12" xfId="0" applyFont="1" applyFill="1" applyBorder="1" applyAlignment="1">
      <alignment vertical="top" wrapText="1"/>
    </xf>
    <xf numFmtId="3" fontId="26" fillId="10" borderId="12" xfId="0" applyNumberFormat="1" applyFont="1" applyFill="1" applyBorder="1" applyAlignment="1">
      <alignment horizontal="center" vertical="center" wrapText="1"/>
    </xf>
    <xf numFmtId="2" fontId="27" fillId="10" borderId="12" xfId="0" applyNumberFormat="1" applyFont="1" applyFill="1" applyBorder="1"/>
    <xf numFmtId="3" fontId="26" fillId="4" borderId="12" xfId="0" applyNumberFormat="1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vertical="top" wrapText="1"/>
    </xf>
    <xf numFmtId="0" fontId="28" fillId="4" borderId="13" xfId="0" applyFont="1" applyFill="1" applyBorder="1" applyAlignment="1">
      <alignment vertical="top" wrapText="1"/>
    </xf>
    <xf numFmtId="3" fontId="26" fillId="16" borderId="9" xfId="0" applyNumberFormat="1" applyFont="1" applyFill="1" applyBorder="1" applyAlignment="1">
      <alignment horizontal="center" vertical="center" wrapText="1"/>
    </xf>
    <xf numFmtId="3" fontId="26" fillId="0" borderId="9" xfId="0" applyNumberFormat="1" applyFont="1" applyFill="1" applyBorder="1" applyAlignment="1">
      <alignment horizontal="center" vertical="center" wrapText="1"/>
    </xf>
    <xf numFmtId="3" fontId="26" fillId="3" borderId="9" xfId="0" applyNumberFormat="1" applyFont="1" applyFill="1" applyBorder="1" applyAlignment="1">
      <alignment horizontal="center" vertical="center" wrapText="1"/>
    </xf>
    <xf numFmtId="2" fontId="27" fillId="0" borderId="0" xfId="0" applyNumberFormat="1" applyFont="1"/>
    <xf numFmtId="0" fontId="22" fillId="0" borderId="0" xfId="0" applyFont="1" applyAlignment="1">
      <alignment wrapText="1"/>
    </xf>
    <xf numFmtId="0" fontId="28" fillId="4" borderId="16" xfId="0" applyFont="1" applyFill="1" applyBorder="1" applyAlignment="1">
      <alignment vertical="top" wrapText="1"/>
    </xf>
    <xf numFmtId="0" fontId="28" fillId="4" borderId="19" xfId="0" applyFont="1" applyFill="1" applyBorder="1" applyAlignment="1">
      <alignment vertical="top" wrapText="1"/>
    </xf>
    <xf numFmtId="0" fontId="28" fillId="4" borderId="17" xfId="0" applyFont="1" applyFill="1" applyBorder="1" applyAlignment="1">
      <alignment vertical="top" wrapText="1"/>
    </xf>
    <xf numFmtId="0" fontId="24" fillId="4" borderId="8" xfId="0" applyFont="1" applyFill="1" applyBorder="1" applyAlignment="1">
      <alignment vertical="top"/>
    </xf>
    <xf numFmtId="0" fontId="28" fillId="4" borderId="14" xfId="0" applyFont="1" applyFill="1" applyBorder="1" applyAlignment="1">
      <alignment vertical="top" wrapText="1"/>
    </xf>
    <xf numFmtId="0" fontId="28" fillId="4" borderId="10" xfId="0" applyFont="1" applyFill="1" applyBorder="1" applyAlignment="1">
      <alignment vertical="top" wrapText="1"/>
    </xf>
    <xf numFmtId="0" fontId="29" fillId="3" borderId="2" xfId="0" applyFont="1" applyFill="1" applyBorder="1" applyAlignment="1">
      <alignment vertical="top"/>
    </xf>
    <xf numFmtId="0" fontId="29" fillId="3" borderId="3" xfId="0" applyFont="1" applyFill="1" applyBorder="1" applyAlignment="1">
      <alignment vertical="top"/>
    </xf>
    <xf numFmtId="0" fontId="29" fillId="3" borderId="15" xfId="0" applyFont="1" applyFill="1" applyBorder="1" applyAlignment="1">
      <alignment vertical="top"/>
    </xf>
    <xf numFmtId="0" fontId="29" fillId="3" borderId="20" xfId="0" applyFont="1" applyFill="1" applyBorder="1" applyAlignment="1">
      <alignment vertical="top"/>
    </xf>
    <xf numFmtId="3" fontId="26" fillId="3" borderId="21" xfId="0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vertical="top"/>
    </xf>
    <xf numFmtId="3" fontId="26" fillId="3" borderId="7" xfId="0" applyNumberFormat="1" applyFont="1" applyFill="1" applyBorder="1" applyAlignment="1">
      <alignment horizontal="center" vertical="center" wrapText="1"/>
    </xf>
    <xf numFmtId="3" fontId="26" fillId="3" borderId="0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3" fontId="26" fillId="6" borderId="35" xfId="0" applyNumberFormat="1" applyFont="1" applyFill="1" applyBorder="1" applyAlignment="1">
      <alignment horizontal="center" vertical="center" wrapText="1"/>
    </xf>
    <xf numFmtId="4" fontId="25" fillId="3" borderId="0" xfId="0" applyNumberFormat="1" applyFont="1" applyFill="1" applyBorder="1" applyAlignment="1">
      <alignment horizontal="center" vertical="top" wrapText="1"/>
    </xf>
    <xf numFmtId="3" fontId="26" fillId="6" borderId="4" xfId="0" applyNumberFormat="1" applyFont="1" applyFill="1" applyBorder="1" applyAlignment="1">
      <alignment horizontal="center" vertical="center" wrapText="1"/>
    </xf>
    <xf numFmtId="3" fontId="26" fillId="6" borderId="9" xfId="0" applyNumberFormat="1" applyFont="1" applyFill="1" applyBorder="1" applyAlignment="1">
      <alignment horizontal="center" vertical="center" wrapText="1"/>
    </xf>
    <xf numFmtId="0" fontId="27" fillId="0" borderId="0" xfId="0" applyFont="1"/>
    <xf numFmtId="4" fontId="26" fillId="4" borderId="24" xfId="0" applyNumberFormat="1" applyFont="1" applyFill="1" applyBorder="1" applyAlignment="1">
      <alignment horizontal="center" vertical="center" wrapText="1"/>
    </xf>
    <xf numFmtId="2" fontId="30" fillId="13" borderId="12" xfId="0" applyNumberFormat="1" applyFont="1" applyFill="1" applyBorder="1"/>
    <xf numFmtId="4" fontId="25" fillId="4" borderId="36" xfId="0" applyNumberFormat="1" applyFont="1" applyFill="1" applyBorder="1" applyAlignment="1">
      <alignment horizontal="center" vertical="top" wrapText="1"/>
    </xf>
    <xf numFmtId="3" fontId="26" fillId="4" borderId="23" xfId="0" applyNumberFormat="1" applyFont="1" applyFill="1" applyBorder="1" applyAlignment="1">
      <alignment horizontal="center" vertical="center" wrapText="1"/>
    </xf>
    <xf numFmtId="0" fontId="31" fillId="13" borderId="12" xfId="0" applyFont="1" applyFill="1" applyBorder="1" applyAlignment="1">
      <alignment wrapText="1"/>
    </xf>
    <xf numFmtId="0" fontId="25" fillId="2" borderId="1" xfId="0" applyFont="1" applyFill="1" applyBorder="1" applyAlignment="1">
      <alignment vertical="top" wrapText="1"/>
    </xf>
    <xf numFmtId="0" fontId="25" fillId="2" borderId="25" xfId="0" applyFont="1" applyFill="1" applyBorder="1" applyAlignment="1">
      <alignment vertical="top" wrapText="1"/>
    </xf>
    <xf numFmtId="0" fontId="25" fillId="2" borderId="37" xfId="0" applyFont="1" applyFill="1" applyBorder="1" applyAlignment="1">
      <alignment vertical="top" wrapText="1"/>
    </xf>
    <xf numFmtId="0" fontId="26" fillId="2" borderId="26" xfId="0" applyFont="1" applyFill="1" applyBorder="1" applyAlignment="1">
      <alignment horizontal="center" vertical="top" wrapText="1"/>
    </xf>
    <xf numFmtId="0" fontId="26" fillId="2" borderId="27" xfId="0" applyFont="1" applyFill="1" applyBorder="1" applyAlignment="1">
      <alignment horizontal="center" vertical="top" wrapText="1"/>
    </xf>
    <xf numFmtId="0" fontId="25" fillId="2" borderId="15" xfId="0" applyFont="1" applyFill="1" applyBorder="1" applyAlignment="1">
      <alignment vertical="top" wrapText="1"/>
    </xf>
    <xf numFmtId="0" fontId="25" fillId="2" borderId="20" xfId="0" applyFont="1" applyFill="1" applyBorder="1" applyAlignment="1">
      <alignment vertical="top" wrapText="1"/>
    </xf>
    <xf numFmtId="0" fontId="25" fillId="2" borderId="36" xfId="0" applyFont="1" applyFill="1" applyBorder="1" applyAlignment="1">
      <alignment vertical="top" wrapText="1"/>
    </xf>
    <xf numFmtId="0" fontId="26" fillId="2" borderId="28" xfId="0" applyFont="1" applyFill="1" applyBorder="1" applyAlignment="1">
      <alignment horizontal="center" vertical="top" wrapText="1"/>
    </xf>
    <xf numFmtId="0" fontId="26" fillId="2" borderId="29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vertical="top"/>
    </xf>
    <xf numFmtId="0" fontId="25" fillId="4" borderId="1" xfId="0" applyFont="1" applyFill="1" applyBorder="1" applyAlignment="1">
      <alignment vertical="top" wrapText="1"/>
    </xf>
    <xf numFmtId="0" fontId="25" fillId="4" borderId="0" xfId="0" applyFont="1" applyFill="1" applyBorder="1" applyAlignment="1">
      <alignment vertical="top" wrapText="1"/>
    </xf>
    <xf numFmtId="3" fontId="27" fillId="0" borderId="4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vertical="top"/>
    </xf>
    <xf numFmtId="0" fontId="25" fillId="4" borderId="2" xfId="0" applyFont="1" applyFill="1" applyBorder="1" applyAlignment="1">
      <alignment vertical="top" wrapText="1"/>
    </xf>
    <xf numFmtId="0" fontId="25" fillId="4" borderId="3" xfId="0" applyFont="1" applyFill="1" applyBorder="1" applyAlignment="1">
      <alignment vertical="top" wrapText="1"/>
    </xf>
    <xf numFmtId="3" fontId="27" fillId="0" borderId="7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vertical="top"/>
    </xf>
    <xf numFmtId="3" fontId="27" fillId="0" borderId="9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top"/>
    </xf>
    <xf numFmtId="3" fontId="27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vertical="top"/>
    </xf>
    <xf numFmtId="49" fontId="24" fillId="0" borderId="0" xfId="0" applyNumberFormat="1" applyFont="1" applyBorder="1" applyAlignment="1">
      <alignment vertical="top"/>
    </xf>
    <xf numFmtId="3" fontId="27" fillId="0" borderId="10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vertical="top"/>
    </xf>
    <xf numFmtId="0" fontId="25" fillId="4" borderId="15" xfId="0" applyFont="1" applyFill="1" applyBorder="1" applyAlignment="1">
      <alignment vertical="top" wrapText="1"/>
    </xf>
    <xf numFmtId="0" fontId="25" fillId="4" borderId="36" xfId="0" applyFont="1" applyFill="1" applyBorder="1" applyAlignment="1">
      <alignment vertical="top" wrapText="1"/>
    </xf>
    <xf numFmtId="3" fontId="27" fillId="0" borderId="21" xfId="0" applyNumberFormat="1" applyFont="1" applyBorder="1" applyAlignment="1">
      <alignment horizontal="center" vertical="center"/>
    </xf>
    <xf numFmtId="0" fontId="25" fillId="7" borderId="0" xfId="0" applyFont="1" applyFill="1" applyBorder="1" applyAlignment="1">
      <alignment vertical="top" wrapText="1"/>
    </xf>
    <xf numFmtId="0" fontId="26" fillId="7" borderId="0" xfId="0" applyFont="1" applyFill="1" applyBorder="1" applyAlignment="1">
      <alignment wrapText="1"/>
    </xf>
    <xf numFmtId="0" fontId="24" fillId="0" borderId="0" xfId="0" applyFont="1" applyAlignment="1">
      <alignment vertical="top"/>
    </xf>
    <xf numFmtId="2" fontId="27" fillId="0" borderId="12" xfId="0" applyNumberFormat="1" applyFont="1" applyBorder="1" applyAlignment="1">
      <alignment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9" fillId="14" borderId="12" xfId="0" applyFont="1" applyFill="1" applyBorder="1"/>
    <xf numFmtId="2" fontId="20" fillId="0" borderId="12" xfId="0" applyNumberFormat="1" applyFont="1" applyBorder="1" applyAlignment="1">
      <alignment wrapText="1"/>
    </xf>
    <xf numFmtId="0" fontId="23" fillId="0" borderId="16" xfId="0" applyFont="1" applyBorder="1" applyAlignment="1">
      <alignment horizontal="center" vertical="top"/>
    </xf>
    <xf numFmtId="0" fontId="25" fillId="4" borderId="12" xfId="0" applyFont="1" applyFill="1" applyBorder="1" applyAlignment="1">
      <alignment horizontal="center" vertical="top" wrapText="1"/>
    </xf>
    <xf numFmtId="0" fontId="25" fillId="3" borderId="12" xfId="0" applyFont="1" applyFill="1" applyBorder="1" applyAlignment="1">
      <alignment horizontal="center" vertical="top" wrapText="1"/>
    </xf>
    <xf numFmtId="0" fontId="25" fillId="3" borderId="14" xfId="0" applyFont="1" applyFill="1" applyBorder="1" applyAlignment="1">
      <alignment vertical="top" wrapText="1"/>
    </xf>
    <xf numFmtId="0" fontId="25" fillId="3" borderId="22" xfId="0" applyFont="1" applyFill="1" applyBorder="1" applyAlignment="1">
      <alignment vertical="top" wrapText="1"/>
    </xf>
    <xf numFmtId="0" fontId="25" fillId="3" borderId="28" xfId="0" applyFont="1" applyFill="1" applyBorder="1" applyAlignment="1">
      <alignment horizontal="center" vertical="top" wrapText="1"/>
    </xf>
    <xf numFmtId="0" fontId="25" fillId="3" borderId="34" xfId="0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5" fillId="6" borderId="6" xfId="0" applyFont="1" applyFill="1" applyBorder="1" applyAlignment="1">
      <alignment horizontal="center" vertical="top" wrapText="1"/>
    </xf>
    <xf numFmtId="0" fontId="22" fillId="10" borderId="33" xfId="0" applyFont="1" applyFill="1" applyBorder="1" applyAlignment="1">
      <alignment horizontal="center" wrapText="1"/>
    </xf>
    <xf numFmtId="0" fontId="22" fillId="10" borderId="4" xfId="0" applyFont="1" applyFill="1" applyBorder="1" applyAlignment="1">
      <alignment horizontal="center" wrapText="1"/>
    </xf>
    <xf numFmtId="0" fontId="22" fillId="10" borderId="9" xfId="0" applyFont="1" applyFill="1" applyBorder="1" applyAlignment="1">
      <alignment horizontal="center" wrapText="1"/>
    </xf>
    <xf numFmtId="0" fontId="25" fillId="4" borderId="2" xfId="0" applyFont="1" applyFill="1" applyBorder="1" applyAlignment="1">
      <alignment horizontal="center" vertical="top" wrapText="1"/>
    </xf>
    <xf numFmtId="0" fontId="25" fillId="4" borderId="5" xfId="0" applyFont="1" applyFill="1" applyBorder="1" applyAlignment="1">
      <alignment horizontal="center" vertical="top" wrapText="1"/>
    </xf>
    <xf numFmtId="0" fontId="25" fillId="3" borderId="3" xfId="0" applyFont="1" applyFill="1" applyBorder="1" applyAlignment="1">
      <alignment horizontal="center" vertical="top" wrapText="1"/>
    </xf>
    <xf numFmtId="0" fontId="25" fillId="8" borderId="2" xfId="0" applyFont="1" applyFill="1" applyBorder="1" applyAlignment="1">
      <alignment horizontal="left" vertical="top" wrapText="1"/>
    </xf>
    <xf numFmtId="0" fontId="25" fillId="8" borderId="5" xfId="0" applyFont="1" applyFill="1" applyBorder="1" applyAlignment="1">
      <alignment horizontal="left" vertical="top" wrapText="1"/>
    </xf>
    <xf numFmtId="0" fontId="32" fillId="0" borderId="16" xfId="0" applyFont="1" applyBorder="1" applyAlignment="1">
      <alignment horizontal="center" vertical="top"/>
    </xf>
    <xf numFmtId="0" fontId="11" fillId="8" borderId="2" xfId="0" applyFont="1" applyFill="1" applyBorder="1" applyAlignment="1">
      <alignment horizontal="left" vertical="top" wrapText="1"/>
    </xf>
    <xf numFmtId="0" fontId="11" fillId="8" borderId="5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top" wrapText="1"/>
    </xf>
    <xf numFmtId="0" fontId="11" fillId="6" borderId="6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7" fillId="1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1;&#1071;%20&#1088;&#1072;&#1073;&#1086;&#1090;&#1072;/&#1083;&#1072;&#1079;&#1091;&#1088;&#1085;&#1099;&#1081;/&#1057;&#1052;&#1045;&#1058;&#1067;,%20&#1080;&#1089;&#1087;&#1086;&#1083;&#1085;&#1077;&#1085;&#1080;&#1077;%20&#1080;%20&#1087;&#1088;&#1086;&#1095;&#1077;&#1077;/2017/&#1087;&#1088;&#1086;&#1077;&#1082;&#1090;%20&#1089;&#1084;&#1077;&#1090;&#1099;%20&#1063;&#1045;&#1056;&#1053;&#1054;&#1042;&#1048;&#1050;%20&#1085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штатное с01 по 03"/>
      <sheetName val="приложение"/>
      <sheetName val="штатное с 04-12"/>
    </sheetNames>
    <sheetDataSet>
      <sheetData sheetId="0"/>
      <sheetData sheetId="1"/>
      <sheetData sheetId="2">
        <row r="15">
          <cell r="D15">
            <v>5350</v>
          </cell>
          <cell r="H15">
            <v>4410</v>
          </cell>
        </row>
        <row r="22">
          <cell r="J22">
            <v>12000</v>
          </cell>
        </row>
        <row r="26">
          <cell r="F26">
            <v>8700</v>
          </cell>
        </row>
        <row r="34">
          <cell r="F34">
            <v>150236.08000000002</v>
          </cell>
        </row>
        <row r="40">
          <cell r="F40">
            <v>214929.62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view="pageBreakPreview" topLeftCell="C1" zoomScale="10" zoomScaleSheetLayoutView="10" workbookViewId="0">
      <pane xSplit="1" topLeftCell="D1" activePane="topRight" state="frozen"/>
      <selection activeCell="C1" sqref="C1"/>
      <selection pane="topRight" activeCell="F2" sqref="F2"/>
    </sheetView>
  </sheetViews>
  <sheetFormatPr defaultColWidth="34.85546875" defaultRowHeight="180.75" customHeight="1" x14ac:dyDescent="1.85"/>
  <cols>
    <col min="1" max="1" width="3.7109375" style="95" customWidth="1"/>
    <col min="2" max="2" width="35" style="102" bestFit="1" customWidth="1"/>
    <col min="3" max="3" width="255.85546875" style="102" customWidth="1"/>
    <col min="4" max="4" width="126.5703125" style="102" customWidth="1"/>
    <col min="5" max="5" width="115.140625" style="102" customWidth="1"/>
    <col min="6" max="6" width="159.42578125" style="102" customWidth="1"/>
    <col min="7" max="7" width="123" style="147" bestFit="1" customWidth="1"/>
    <col min="8" max="8" width="85.85546875" style="147" bestFit="1" customWidth="1"/>
    <col min="9" max="9" width="141.5703125" style="125" bestFit="1" customWidth="1"/>
    <col min="10" max="10" width="112.42578125" style="95" customWidth="1"/>
    <col min="11" max="16384" width="34.85546875" style="95"/>
  </cols>
  <sheetData>
    <row r="1" spans="1:15" ht="180.75" customHeight="1" x14ac:dyDescent="1.35">
      <c r="B1" s="192" t="s">
        <v>176</v>
      </c>
      <c r="C1" s="192"/>
      <c r="D1" s="192"/>
      <c r="E1" s="192"/>
      <c r="F1" s="192"/>
      <c r="G1" s="192"/>
      <c r="H1" s="192"/>
      <c r="I1" s="192"/>
      <c r="J1" s="192"/>
    </row>
    <row r="2" spans="1:15" ht="409.5" customHeight="1" x14ac:dyDescent="1.85">
      <c r="A2" s="96"/>
      <c r="B2" s="97" t="s">
        <v>0</v>
      </c>
      <c r="C2" s="97"/>
      <c r="D2" s="98" t="s">
        <v>160</v>
      </c>
      <c r="E2" s="186" t="s">
        <v>161</v>
      </c>
      <c r="F2" s="99" t="s">
        <v>192</v>
      </c>
      <c r="G2" s="98" t="s">
        <v>168</v>
      </c>
      <c r="H2" s="98" t="s">
        <v>169</v>
      </c>
      <c r="I2" s="100"/>
      <c r="J2" s="101"/>
    </row>
    <row r="3" spans="1:15" ht="180.75" customHeight="1" x14ac:dyDescent="1.85">
      <c r="A3" s="96"/>
      <c r="B3" s="97"/>
      <c r="C3" s="97"/>
      <c r="D3" s="98" t="s">
        <v>61</v>
      </c>
      <c r="E3" s="100"/>
      <c r="G3" s="98" t="s">
        <v>61</v>
      </c>
      <c r="H3" s="98" t="s">
        <v>62</v>
      </c>
      <c r="I3" s="100"/>
      <c r="J3" s="101"/>
    </row>
    <row r="4" spans="1:15" ht="180.75" customHeight="1" x14ac:dyDescent="1.85">
      <c r="A4" s="96"/>
      <c r="B4" s="194" t="s">
        <v>3</v>
      </c>
      <c r="C4" s="194"/>
      <c r="D4" s="103">
        <f>D5+D8+D9</f>
        <v>428638</v>
      </c>
      <c r="E4" s="100">
        <f>E5+E8+E9</f>
        <v>418999</v>
      </c>
      <c r="F4" s="104">
        <f>D4-E4</f>
        <v>9639</v>
      </c>
      <c r="G4" s="103">
        <f>G5+G8+G9</f>
        <v>503768</v>
      </c>
      <c r="H4" s="103">
        <f>G4/12</f>
        <v>41980.666666666664</v>
      </c>
      <c r="I4" s="100">
        <f>H4/7209</f>
        <v>5.8233689369769266</v>
      </c>
      <c r="J4" s="101"/>
    </row>
    <row r="5" spans="1:15" ht="180.75" customHeight="1" x14ac:dyDescent="1.85">
      <c r="A5" s="96"/>
      <c r="B5" s="193" t="s">
        <v>4</v>
      </c>
      <c r="C5" s="193"/>
      <c r="D5" s="105">
        <f>D6+D7</f>
        <v>325000</v>
      </c>
      <c r="E5" s="100">
        <f>E6+E7</f>
        <v>320333</v>
      </c>
      <c r="F5" s="104">
        <f t="shared" ref="F5:F56" si="0">D5-E5</f>
        <v>4667</v>
      </c>
      <c r="G5" s="106">
        <f>G6+G7</f>
        <v>390000</v>
      </c>
      <c r="H5" s="103">
        <f t="shared" ref="H5:H53" si="1">G5/12</f>
        <v>32500</v>
      </c>
      <c r="I5" s="100">
        <f>H5/7209</f>
        <v>4.5082535719239836</v>
      </c>
      <c r="J5" s="101"/>
    </row>
    <row r="6" spans="1:15" ht="180.75" customHeight="1" x14ac:dyDescent="1.85">
      <c r="A6" s="96"/>
      <c r="B6" s="107"/>
      <c r="C6" s="107" t="s">
        <v>5</v>
      </c>
      <c r="D6" s="105">
        <v>195000</v>
      </c>
      <c r="E6" s="100">
        <v>193496</v>
      </c>
      <c r="F6" s="104">
        <f t="shared" si="0"/>
        <v>1504</v>
      </c>
      <c r="G6" s="105">
        <f>Лист3!DW16</f>
        <v>260000</v>
      </c>
      <c r="H6" s="103">
        <f t="shared" si="1"/>
        <v>21666.666666666668</v>
      </c>
      <c r="I6" s="100">
        <f t="shared" ref="I6:I55" si="2">H6/7209</f>
        <v>3.005502381282656</v>
      </c>
      <c r="J6" s="101"/>
    </row>
    <row r="7" spans="1:15" ht="180.75" customHeight="1" x14ac:dyDescent="1.85">
      <c r="A7" s="96"/>
      <c r="B7" s="107"/>
      <c r="C7" s="108" t="s">
        <v>6</v>
      </c>
      <c r="D7" s="105">
        <v>130000</v>
      </c>
      <c r="E7" s="100">
        <v>126837</v>
      </c>
      <c r="F7" s="104">
        <f t="shared" si="0"/>
        <v>3163</v>
      </c>
      <c r="G7" s="105">
        <f>Лист3!DW17</f>
        <v>130000</v>
      </c>
      <c r="H7" s="103">
        <f t="shared" si="1"/>
        <v>10833.333333333334</v>
      </c>
      <c r="I7" s="100">
        <f t="shared" si="2"/>
        <v>1.502751190641328</v>
      </c>
      <c r="J7" s="101"/>
    </row>
    <row r="8" spans="1:15" ht="409.6" customHeight="1" x14ac:dyDescent="1.85">
      <c r="A8" s="96"/>
      <c r="B8" s="193" t="s">
        <v>7</v>
      </c>
      <c r="C8" s="193"/>
      <c r="D8" s="105">
        <f>D5*20.2%</f>
        <v>65650</v>
      </c>
      <c r="E8" s="100">
        <v>64707</v>
      </c>
      <c r="F8" s="104">
        <f t="shared" si="0"/>
        <v>943</v>
      </c>
      <c r="G8" s="105">
        <f>G5*20.2%</f>
        <v>78780</v>
      </c>
      <c r="H8" s="103">
        <f t="shared" si="1"/>
        <v>6565</v>
      </c>
      <c r="I8" s="100">
        <f t="shared" si="2"/>
        <v>0.91066722152864477</v>
      </c>
      <c r="J8" s="101"/>
    </row>
    <row r="9" spans="1:15" ht="180.75" customHeight="1" x14ac:dyDescent="1.85">
      <c r="A9" s="96"/>
      <c r="B9" s="193" t="s">
        <v>8</v>
      </c>
      <c r="C9" s="193"/>
      <c r="D9" s="105">
        <f>D10+D11+D12+D13+D14+D15+D16+D17+D18</f>
        <v>37988</v>
      </c>
      <c r="E9" s="100">
        <f>E10+E11+E12+E13+E15+E16+E17+E18</f>
        <v>33959</v>
      </c>
      <c r="F9" s="104">
        <f t="shared" si="0"/>
        <v>4029</v>
      </c>
      <c r="G9" s="105">
        <f>G10+G11+G12+G13+G14+G15+G16+G17+G18</f>
        <v>34988</v>
      </c>
      <c r="H9" s="103">
        <f t="shared" si="1"/>
        <v>2915.6666666666665</v>
      </c>
      <c r="I9" s="100">
        <f t="shared" si="2"/>
        <v>0.40444814352429831</v>
      </c>
      <c r="J9" s="101"/>
    </row>
    <row r="10" spans="1:15" ht="180.75" customHeight="1" x14ac:dyDescent="1.85">
      <c r="A10" s="96"/>
      <c r="B10" s="108"/>
      <c r="C10" s="107" t="s">
        <v>9</v>
      </c>
      <c r="D10" s="105">
        <v>0</v>
      </c>
      <c r="E10" s="100"/>
      <c r="F10" s="104">
        <f t="shared" si="0"/>
        <v>0</v>
      </c>
      <c r="G10" s="105">
        <v>0</v>
      </c>
      <c r="H10" s="103">
        <f t="shared" si="1"/>
        <v>0</v>
      </c>
      <c r="I10" s="100">
        <f t="shared" si="2"/>
        <v>0</v>
      </c>
      <c r="J10" s="109"/>
      <c r="K10" s="110"/>
      <c r="L10" s="110"/>
      <c r="M10" s="110"/>
      <c r="N10" s="110"/>
      <c r="O10" s="110"/>
    </row>
    <row r="11" spans="1:15" ht="180.75" customHeight="1" x14ac:dyDescent="1.85">
      <c r="A11" s="96"/>
      <c r="B11" s="108"/>
      <c r="C11" s="107" t="s">
        <v>10</v>
      </c>
      <c r="D11" s="111">
        <v>6000</v>
      </c>
      <c r="E11" s="112">
        <v>7178</v>
      </c>
      <c r="F11" s="104">
        <f t="shared" si="0"/>
        <v>-1178</v>
      </c>
      <c r="G11" s="113">
        <v>3000</v>
      </c>
      <c r="H11" s="103">
        <f t="shared" si="1"/>
        <v>250</v>
      </c>
      <c r="I11" s="100">
        <f t="shared" si="2"/>
        <v>3.4678873630184494E-2</v>
      </c>
      <c r="J11" s="101"/>
    </row>
    <row r="12" spans="1:15" ht="180.75" customHeight="1" x14ac:dyDescent="1.85">
      <c r="A12" s="96"/>
      <c r="B12" s="108"/>
      <c r="C12" s="107" t="s">
        <v>11</v>
      </c>
      <c r="D12" s="105">
        <v>5000</v>
      </c>
      <c r="E12" s="100"/>
      <c r="F12" s="104">
        <f t="shared" si="0"/>
        <v>5000</v>
      </c>
      <c r="G12" s="105">
        <v>10000</v>
      </c>
      <c r="H12" s="103">
        <f t="shared" si="1"/>
        <v>833.33333333333337</v>
      </c>
      <c r="I12" s="100">
        <f t="shared" si="2"/>
        <v>0.11559624543394831</v>
      </c>
      <c r="J12" s="114"/>
    </row>
    <row r="13" spans="1:15" ht="180.75" customHeight="1" x14ac:dyDescent="1.85">
      <c r="A13" s="96"/>
      <c r="B13" s="108"/>
      <c r="C13" s="107" t="s">
        <v>12</v>
      </c>
      <c r="D13" s="105">
        <f>I13+K13+M13+O13</f>
        <v>0</v>
      </c>
      <c r="E13" s="100"/>
      <c r="F13" s="104">
        <f t="shared" si="0"/>
        <v>0</v>
      </c>
      <c r="G13" s="105">
        <f>J13+L13+N13+P13</f>
        <v>0</v>
      </c>
      <c r="H13" s="103">
        <f t="shared" si="1"/>
        <v>0</v>
      </c>
      <c r="I13" s="100">
        <f t="shared" si="2"/>
        <v>0</v>
      </c>
      <c r="J13" s="114"/>
    </row>
    <row r="14" spans="1:15" ht="180.75" customHeight="1" x14ac:dyDescent="1.85">
      <c r="A14" s="96"/>
      <c r="B14" s="108"/>
      <c r="C14" s="107" t="s">
        <v>13</v>
      </c>
      <c r="D14" s="111">
        <v>1800</v>
      </c>
      <c r="E14" s="112">
        <v>1809</v>
      </c>
      <c r="F14" s="104">
        <f t="shared" si="0"/>
        <v>-9</v>
      </c>
      <c r="G14" s="105">
        <v>1800</v>
      </c>
      <c r="H14" s="103">
        <f t="shared" si="1"/>
        <v>150</v>
      </c>
      <c r="I14" s="100">
        <f t="shared" si="2"/>
        <v>2.0807324178110695E-2</v>
      </c>
      <c r="J14" s="114"/>
    </row>
    <row r="15" spans="1:15" ht="180.75" customHeight="1" x14ac:dyDescent="1.85">
      <c r="A15" s="96"/>
      <c r="B15" s="108"/>
      <c r="C15" s="107" t="s">
        <v>14</v>
      </c>
      <c r="D15" s="111">
        <v>6000</v>
      </c>
      <c r="E15" s="115">
        <v>14803</v>
      </c>
      <c r="F15" s="104">
        <f t="shared" si="0"/>
        <v>-8803</v>
      </c>
      <c r="G15" s="105">
        <v>6000</v>
      </c>
      <c r="H15" s="103">
        <f t="shared" si="1"/>
        <v>500</v>
      </c>
      <c r="I15" s="100">
        <f t="shared" si="2"/>
        <v>6.9357747260368988E-2</v>
      </c>
      <c r="J15" s="114"/>
    </row>
    <row r="16" spans="1:15" ht="180.75" customHeight="1" x14ac:dyDescent="1.85">
      <c r="A16" s="96"/>
      <c r="B16" s="108"/>
      <c r="C16" s="107" t="s">
        <v>15</v>
      </c>
      <c r="D16" s="111">
        <f>1788+3000+4400</f>
        <v>9188</v>
      </c>
      <c r="E16" s="112">
        <v>8178</v>
      </c>
      <c r="F16" s="104">
        <f t="shared" si="0"/>
        <v>1010</v>
      </c>
      <c r="G16" s="113">
        <f>1788+2000+4400</f>
        <v>8188</v>
      </c>
      <c r="H16" s="103">
        <f t="shared" si="1"/>
        <v>682.33333333333337</v>
      </c>
      <c r="I16" s="100">
        <f t="shared" si="2"/>
        <v>9.4650205761316872E-2</v>
      </c>
      <c r="J16" s="114" t="s">
        <v>158</v>
      </c>
      <c r="K16" s="110"/>
      <c r="L16" s="110"/>
      <c r="M16" s="110"/>
      <c r="N16" s="110"/>
    </row>
    <row r="17" spans="1:13" ht="180.75" customHeight="1" x14ac:dyDescent="1.85">
      <c r="A17" s="96"/>
      <c r="B17" s="108"/>
      <c r="C17" s="107" t="s">
        <v>16</v>
      </c>
      <c r="D17" s="105">
        <f>I17+K17+M17+O17</f>
        <v>0</v>
      </c>
      <c r="E17" s="100"/>
      <c r="F17" s="104">
        <f t="shared" si="0"/>
        <v>0</v>
      </c>
      <c r="G17" s="105">
        <f>J17+L17+N17+P17</f>
        <v>0</v>
      </c>
      <c r="H17" s="103">
        <f t="shared" si="1"/>
        <v>0</v>
      </c>
      <c r="I17" s="100">
        <f t="shared" si="2"/>
        <v>0</v>
      </c>
      <c r="J17" s="114"/>
    </row>
    <row r="18" spans="1:13" ht="319.5" customHeight="1" x14ac:dyDescent="1.85">
      <c r="A18" s="96"/>
      <c r="B18" s="108"/>
      <c r="C18" s="107" t="s">
        <v>17</v>
      </c>
      <c r="D18" s="111">
        <v>10000</v>
      </c>
      <c r="E18" s="112">
        <v>3800</v>
      </c>
      <c r="F18" s="104">
        <f t="shared" si="0"/>
        <v>6200</v>
      </c>
      <c r="G18" s="113">
        <v>6000</v>
      </c>
      <c r="H18" s="103">
        <f t="shared" si="1"/>
        <v>500</v>
      </c>
      <c r="I18" s="100">
        <f t="shared" si="2"/>
        <v>6.9357747260368988E-2</v>
      </c>
      <c r="J18" s="114" t="s">
        <v>167</v>
      </c>
      <c r="K18" s="110"/>
      <c r="L18" s="110"/>
      <c r="M18" s="110"/>
    </row>
    <row r="19" spans="1:13" ht="180.75" customHeight="1" x14ac:dyDescent="1.85">
      <c r="A19" s="96"/>
      <c r="B19" s="195" t="s">
        <v>18</v>
      </c>
      <c r="C19" s="196"/>
      <c r="D19" s="103">
        <f>D20+D26+D27+D33+D39</f>
        <v>1146638.2139999999</v>
      </c>
      <c r="E19" s="100">
        <f>E20+E26+E27+E33+E39</f>
        <v>1091694.0899999999</v>
      </c>
      <c r="F19" s="104">
        <f t="shared" si="0"/>
        <v>54944.124000000069</v>
      </c>
      <c r="G19" s="103">
        <f>G20+G26+G27+G33+G39</f>
        <v>1310158.7339999999</v>
      </c>
      <c r="H19" s="103">
        <f t="shared" si="1"/>
        <v>109179.89449999999</v>
      </c>
      <c r="I19" s="100">
        <f t="shared" si="2"/>
        <v>15.144943057289499</v>
      </c>
      <c r="J19" s="114"/>
    </row>
    <row r="20" spans="1:13" ht="180.75" customHeight="1" x14ac:dyDescent="1.85">
      <c r="A20" s="96"/>
      <c r="B20" s="193" t="s">
        <v>19</v>
      </c>
      <c r="C20" s="193"/>
      <c r="D20" s="105">
        <f>D21+D22+D23+D24+D25</f>
        <v>482057</v>
      </c>
      <c r="E20" s="100">
        <f>E21+E22+E23+E24+E25</f>
        <v>461566</v>
      </c>
      <c r="F20" s="104">
        <f t="shared" si="0"/>
        <v>20491</v>
      </c>
      <c r="G20" s="105">
        <f>G21+G22+G23+G24+G25</f>
        <v>482057</v>
      </c>
      <c r="H20" s="103">
        <f t="shared" si="1"/>
        <v>40171.416666666664</v>
      </c>
      <c r="I20" s="100">
        <f t="shared" si="2"/>
        <v>5.5723979285152812</v>
      </c>
      <c r="J20" s="114"/>
    </row>
    <row r="21" spans="1:13" ht="180.75" customHeight="1" x14ac:dyDescent="1.85">
      <c r="A21" s="96"/>
      <c r="B21" s="116"/>
      <c r="C21" s="116" t="s">
        <v>20</v>
      </c>
      <c r="D21" s="117">
        <v>59774</v>
      </c>
      <c r="E21" s="118">
        <v>58306</v>
      </c>
      <c r="F21" s="104">
        <f t="shared" si="0"/>
        <v>1468</v>
      </c>
      <c r="G21" s="117">
        <f>Лист3!DW20</f>
        <v>59774</v>
      </c>
      <c r="H21" s="117">
        <f t="shared" si="1"/>
        <v>4981.166666666667</v>
      </c>
      <c r="I21" s="118">
        <f t="shared" si="2"/>
        <v>0.69096499745688267</v>
      </c>
      <c r="J21" s="203" t="s">
        <v>113</v>
      </c>
    </row>
    <row r="22" spans="1:13" ht="180.75" customHeight="1" x14ac:dyDescent="1.85">
      <c r="A22" s="96"/>
      <c r="B22" s="116"/>
      <c r="C22" s="116" t="s">
        <v>21</v>
      </c>
      <c r="D22" s="117">
        <v>110500</v>
      </c>
      <c r="E22" s="118">
        <v>110141</v>
      </c>
      <c r="F22" s="104">
        <f t="shared" si="0"/>
        <v>359</v>
      </c>
      <c r="G22" s="117">
        <v>110500</v>
      </c>
      <c r="H22" s="117">
        <f t="shared" si="1"/>
        <v>9208.3333333333339</v>
      </c>
      <c r="I22" s="118">
        <f t="shared" si="2"/>
        <v>1.2773385120451288</v>
      </c>
      <c r="J22" s="204"/>
    </row>
    <row r="23" spans="1:13" ht="180.75" customHeight="1" x14ac:dyDescent="1.85">
      <c r="A23" s="96"/>
      <c r="B23" s="116"/>
      <c r="C23" s="116" t="s">
        <v>22</v>
      </c>
      <c r="D23" s="117">
        <v>87711</v>
      </c>
      <c r="E23" s="118">
        <v>80964</v>
      </c>
      <c r="F23" s="104">
        <f t="shared" si="0"/>
        <v>6747</v>
      </c>
      <c r="G23" s="117">
        <f>Лист3!DW19</f>
        <v>87711</v>
      </c>
      <c r="H23" s="117">
        <f t="shared" si="1"/>
        <v>7309.25</v>
      </c>
      <c r="I23" s="118">
        <f t="shared" si="2"/>
        <v>1.0139062283257039</v>
      </c>
      <c r="J23" s="204"/>
    </row>
    <row r="24" spans="1:13" ht="180.75" customHeight="1" x14ac:dyDescent="1.85">
      <c r="A24" s="96"/>
      <c r="B24" s="116"/>
      <c r="C24" s="116" t="s">
        <v>23</v>
      </c>
      <c r="D24" s="117">
        <v>119500</v>
      </c>
      <c r="E24" s="118">
        <v>110083</v>
      </c>
      <c r="F24" s="104">
        <f t="shared" si="0"/>
        <v>9417</v>
      </c>
      <c r="G24" s="117">
        <v>119500</v>
      </c>
      <c r="H24" s="117">
        <f t="shared" si="1"/>
        <v>9958.3333333333339</v>
      </c>
      <c r="I24" s="118">
        <f t="shared" si="2"/>
        <v>1.3813751329356823</v>
      </c>
      <c r="J24" s="204"/>
    </row>
    <row r="25" spans="1:13" ht="180.75" customHeight="1" x14ac:dyDescent="1.85">
      <c r="A25" s="96"/>
      <c r="B25" s="116"/>
      <c r="C25" s="116" t="s">
        <v>24</v>
      </c>
      <c r="D25" s="117">
        <v>104572</v>
      </c>
      <c r="E25" s="118">
        <v>102072</v>
      </c>
      <c r="F25" s="104">
        <f t="shared" si="0"/>
        <v>2500</v>
      </c>
      <c r="G25" s="117">
        <f>Лист3!DW22</f>
        <v>104572</v>
      </c>
      <c r="H25" s="117">
        <f t="shared" si="1"/>
        <v>8714.3333333333339</v>
      </c>
      <c r="I25" s="118">
        <f t="shared" si="2"/>
        <v>1.2088130577518843</v>
      </c>
      <c r="J25" s="205"/>
    </row>
    <row r="26" spans="1:13" ht="180.75" customHeight="1" x14ac:dyDescent="1.85">
      <c r="A26" s="96"/>
      <c r="B26" s="193" t="s">
        <v>25</v>
      </c>
      <c r="C26" s="193"/>
      <c r="D26" s="105">
        <f>D20*20.2%</f>
        <v>97375.513999999996</v>
      </c>
      <c r="E26" s="100">
        <v>92236</v>
      </c>
      <c r="F26" s="104">
        <f t="shared" si="0"/>
        <v>5139.5139999999956</v>
      </c>
      <c r="G26" s="105">
        <f>G20*20.2%</f>
        <v>97375.513999999996</v>
      </c>
      <c r="H26" s="103">
        <f t="shared" si="1"/>
        <v>8114.626166666666</v>
      </c>
      <c r="I26" s="100">
        <f t="shared" si="2"/>
        <v>1.1256243815600868</v>
      </c>
      <c r="J26" s="114"/>
    </row>
    <row r="27" spans="1:13" ht="180.75" customHeight="1" x14ac:dyDescent="1.85">
      <c r="A27" s="96"/>
      <c r="B27" s="193" t="s">
        <v>26</v>
      </c>
      <c r="C27" s="193"/>
      <c r="D27" s="105">
        <f>D28+D29+D30+D31+D32</f>
        <v>57760</v>
      </c>
      <c r="E27" s="100">
        <f>E28+E29+E30+E31+E32</f>
        <v>53629.729999999996</v>
      </c>
      <c r="F27" s="104">
        <f t="shared" si="0"/>
        <v>4130.2700000000041</v>
      </c>
      <c r="G27" s="105">
        <f>G28+G29+G30+G31+G32</f>
        <v>71157.540000000008</v>
      </c>
      <c r="H27" s="103">
        <f t="shared" si="1"/>
        <v>5929.795000000001</v>
      </c>
      <c r="I27" s="100">
        <f t="shared" si="2"/>
        <v>0.82255444583159953</v>
      </c>
      <c r="J27" s="114"/>
    </row>
    <row r="28" spans="1:13" ht="409.6" customHeight="1" x14ac:dyDescent="1.85">
      <c r="A28" s="96"/>
      <c r="B28" s="107"/>
      <c r="C28" s="107" t="s">
        <v>27</v>
      </c>
      <c r="D28" s="111">
        <f>[1]приложение!D15+[1]приложение!H15</f>
        <v>9760</v>
      </c>
      <c r="E28" s="112">
        <v>3627.7</v>
      </c>
      <c r="F28" s="104">
        <f t="shared" si="0"/>
        <v>6132.3</v>
      </c>
      <c r="G28" s="119">
        <f>приложение!D15+приложение!H15</f>
        <v>11376.54</v>
      </c>
      <c r="H28" s="103">
        <f t="shared" si="1"/>
        <v>948.04500000000007</v>
      </c>
      <c r="I28" s="100">
        <f t="shared" si="2"/>
        <v>0.13150853100291304</v>
      </c>
      <c r="J28" s="114" t="s">
        <v>140</v>
      </c>
    </row>
    <row r="29" spans="1:13" ht="390.75" customHeight="1" x14ac:dyDescent="1.85">
      <c r="A29" s="96"/>
      <c r="B29" s="107"/>
      <c r="C29" s="107" t="s">
        <v>28</v>
      </c>
      <c r="D29" s="111">
        <v>20000</v>
      </c>
      <c r="E29" s="112">
        <v>19306.75</v>
      </c>
      <c r="F29" s="104">
        <f t="shared" si="0"/>
        <v>693.25</v>
      </c>
      <c r="G29" s="105">
        <f>приложение!B28</f>
        <v>49781</v>
      </c>
      <c r="H29" s="103">
        <f t="shared" si="1"/>
        <v>4148.416666666667</v>
      </c>
      <c r="I29" s="100">
        <f t="shared" si="2"/>
        <v>0.57544966939473807</v>
      </c>
      <c r="J29" s="114"/>
    </row>
    <row r="30" spans="1:13" ht="409.6" customHeight="1" x14ac:dyDescent="1.85">
      <c r="A30" s="96"/>
      <c r="B30" s="107"/>
      <c r="C30" s="107" t="s">
        <v>63</v>
      </c>
      <c r="D30" s="111">
        <v>18000</v>
      </c>
      <c r="E30" s="112">
        <v>18505.28</v>
      </c>
      <c r="F30" s="104">
        <f t="shared" si="0"/>
        <v>-505.27999999999884</v>
      </c>
      <c r="G30" s="105">
        <v>5000</v>
      </c>
      <c r="H30" s="103">
        <f t="shared" si="1"/>
        <v>416.66666666666669</v>
      </c>
      <c r="I30" s="100">
        <f t="shared" si="2"/>
        <v>5.7798122716974154E-2</v>
      </c>
      <c r="J30" s="114"/>
    </row>
    <row r="31" spans="1:13" ht="180.75" customHeight="1" x14ac:dyDescent="1.85">
      <c r="A31" s="96"/>
      <c r="B31" s="107"/>
      <c r="C31" s="107" t="s">
        <v>29</v>
      </c>
      <c r="D31" s="111">
        <v>10000</v>
      </c>
      <c r="E31" s="112">
        <v>12190</v>
      </c>
      <c r="F31" s="104">
        <f t="shared" si="0"/>
        <v>-2190</v>
      </c>
      <c r="G31" s="105">
        <v>5000</v>
      </c>
      <c r="H31" s="103">
        <f t="shared" si="1"/>
        <v>416.66666666666669</v>
      </c>
      <c r="I31" s="100">
        <f t="shared" si="2"/>
        <v>5.7798122716974154E-2</v>
      </c>
      <c r="J31" s="114"/>
    </row>
    <row r="32" spans="1:13" ht="180.75" customHeight="1" x14ac:dyDescent="1.85">
      <c r="A32" s="96"/>
      <c r="B32" s="107"/>
      <c r="C32" s="107" t="s">
        <v>30</v>
      </c>
      <c r="D32" s="105">
        <f>I32+K32+M32+O32</f>
        <v>0</v>
      </c>
      <c r="E32" s="100"/>
      <c r="F32" s="104">
        <f t="shared" si="0"/>
        <v>0</v>
      </c>
      <c r="G32" s="105">
        <f>J32+L32+N32+P32</f>
        <v>0</v>
      </c>
      <c r="H32" s="103">
        <f t="shared" si="1"/>
        <v>0</v>
      </c>
      <c r="I32" s="100">
        <f t="shared" si="2"/>
        <v>0</v>
      </c>
      <c r="J32" s="114"/>
    </row>
    <row r="33" spans="1:14" ht="360.75" customHeight="1" x14ac:dyDescent="1.85">
      <c r="A33" s="96"/>
      <c r="B33" s="193" t="s">
        <v>31</v>
      </c>
      <c r="C33" s="193"/>
      <c r="D33" s="105">
        <f>D34+D35+D36+D37+D38</f>
        <v>282429.62</v>
      </c>
      <c r="E33" s="100">
        <f>E34+E35+E36+E37+E38</f>
        <v>255412.5</v>
      </c>
      <c r="F33" s="104">
        <f t="shared" si="0"/>
        <v>27017.119999999995</v>
      </c>
      <c r="G33" s="105">
        <f>G34+G35+G36+G37+G38</f>
        <v>282744.59999999998</v>
      </c>
      <c r="H33" s="103">
        <f t="shared" si="1"/>
        <v>23562.05</v>
      </c>
      <c r="I33" s="100">
        <f t="shared" si="2"/>
        <v>3.2684214176723541</v>
      </c>
      <c r="J33" s="114"/>
    </row>
    <row r="34" spans="1:14" ht="180.75" customHeight="1" x14ac:dyDescent="1.85">
      <c r="A34" s="96"/>
      <c r="B34" s="107"/>
      <c r="C34" s="107" t="s">
        <v>32</v>
      </c>
      <c r="D34" s="111">
        <v>19300</v>
      </c>
      <c r="E34" s="112">
        <v>14300</v>
      </c>
      <c r="F34" s="104">
        <f t="shared" si="0"/>
        <v>5000</v>
      </c>
      <c r="G34" s="113">
        <v>15600</v>
      </c>
      <c r="H34" s="103">
        <f t="shared" si="1"/>
        <v>1300</v>
      </c>
      <c r="I34" s="100">
        <f t="shared" si="2"/>
        <v>0.18033014287695937</v>
      </c>
      <c r="J34" s="114" t="s">
        <v>159</v>
      </c>
    </row>
    <row r="35" spans="1:14" ht="360.75" customHeight="1" x14ac:dyDescent="1.85">
      <c r="A35" s="96"/>
      <c r="B35" s="107"/>
      <c r="C35" s="107" t="s">
        <v>33</v>
      </c>
      <c r="D35" s="105">
        <v>27500</v>
      </c>
      <c r="E35" s="100">
        <v>9015</v>
      </c>
      <c r="F35" s="104">
        <f t="shared" si="0"/>
        <v>18485</v>
      </c>
      <c r="G35" s="105">
        <v>9500</v>
      </c>
      <c r="H35" s="103">
        <f t="shared" si="1"/>
        <v>791.66666666666663</v>
      </c>
      <c r="I35" s="100">
        <f t="shared" si="2"/>
        <v>0.10981643316225088</v>
      </c>
      <c r="J35" s="114"/>
    </row>
    <row r="36" spans="1:14" ht="338.25" customHeight="1" x14ac:dyDescent="1.85">
      <c r="A36" s="96"/>
      <c r="B36" s="107"/>
      <c r="C36" s="107" t="s">
        <v>34</v>
      </c>
      <c r="D36" s="111">
        <f>[1]приложение!F26</f>
        <v>8700</v>
      </c>
      <c r="E36" s="112">
        <v>3900</v>
      </c>
      <c r="F36" s="104">
        <f t="shared" si="0"/>
        <v>4800</v>
      </c>
      <c r="G36" s="105">
        <f>приложение!F26</f>
        <v>23700</v>
      </c>
      <c r="H36" s="103">
        <f t="shared" si="1"/>
        <v>1975</v>
      </c>
      <c r="I36" s="100">
        <f t="shared" si="2"/>
        <v>0.2739631016784575</v>
      </c>
      <c r="J36" s="114"/>
    </row>
    <row r="37" spans="1:14" ht="180.75" customHeight="1" x14ac:dyDescent="1.85">
      <c r="A37" s="96"/>
      <c r="B37" s="107"/>
      <c r="C37" s="107" t="s">
        <v>35</v>
      </c>
      <c r="D37" s="111">
        <f>[1]приложение!F40</f>
        <v>214929.62</v>
      </c>
      <c r="E37" s="112">
        <v>217197.5</v>
      </c>
      <c r="F37" s="104">
        <f t="shared" si="0"/>
        <v>-2267.8800000000047</v>
      </c>
      <c r="G37" s="113">
        <f>приложение!F40</f>
        <v>211944.59999999998</v>
      </c>
      <c r="H37" s="103">
        <f t="shared" si="1"/>
        <v>17662.05</v>
      </c>
      <c r="I37" s="100">
        <f t="shared" si="2"/>
        <v>2.4499999999999997</v>
      </c>
      <c r="J37" s="114" t="s">
        <v>153</v>
      </c>
    </row>
    <row r="38" spans="1:14" ht="338.25" customHeight="1" x14ac:dyDescent="1.85">
      <c r="A38" s="96"/>
      <c r="B38" s="107"/>
      <c r="C38" s="107" t="s">
        <v>166</v>
      </c>
      <c r="D38" s="111">
        <f>[1]приложение!J22</f>
        <v>12000</v>
      </c>
      <c r="E38" s="112">
        <v>11000</v>
      </c>
      <c r="F38" s="104">
        <f t="shared" si="0"/>
        <v>1000</v>
      </c>
      <c r="G38" s="119">
        <f>приложение!K26</f>
        <v>22000</v>
      </c>
      <c r="H38" s="103">
        <f t="shared" si="1"/>
        <v>1833.3333333333333</v>
      </c>
      <c r="I38" s="100">
        <f t="shared" si="2"/>
        <v>0.25431173995468626</v>
      </c>
      <c r="J38" s="114" t="s">
        <v>136</v>
      </c>
    </row>
    <row r="39" spans="1:14" ht="180.75" customHeight="1" x14ac:dyDescent="1.85">
      <c r="A39" s="96"/>
      <c r="B39" s="193" t="s">
        <v>37</v>
      </c>
      <c r="C39" s="193"/>
      <c r="D39" s="119">
        <f>D40+D41+D43+D44+D45+D42</f>
        <v>227016.08000000002</v>
      </c>
      <c r="E39" s="100">
        <f>E40+E41+E43+E42+E44+E45</f>
        <v>228849.86</v>
      </c>
      <c r="F39" s="104">
        <f t="shared" si="0"/>
        <v>-1833.7799999999697</v>
      </c>
      <c r="G39" s="119">
        <f>G40+G41+G43+G44+G45+G42</f>
        <v>376824.08</v>
      </c>
      <c r="H39" s="103">
        <f t="shared" si="1"/>
        <v>31402.006666666668</v>
      </c>
      <c r="I39" s="100">
        <f t="shared" si="2"/>
        <v>4.3559448837101771</v>
      </c>
      <c r="J39" s="114"/>
    </row>
    <row r="40" spans="1:14" ht="180.75" customHeight="1" x14ac:dyDescent="1.85">
      <c r="A40" s="96"/>
      <c r="B40" s="107"/>
      <c r="C40" s="107" t="s">
        <v>142</v>
      </c>
      <c r="D40" s="111">
        <v>10000</v>
      </c>
      <c r="E40" s="112">
        <v>874.22</v>
      </c>
      <c r="F40" s="104">
        <f t="shared" si="0"/>
        <v>9125.7800000000007</v>
      </c>
      <c r="G40" s="105">
        <v>10000</v>
      </c>
      <c r="H40" s="103">
        <f t="shared" si="1"/>
        <v>833.33333333333337</v>
      </c>
      <c r="I40" s="100">
        <f t="shared" si="2"/>
        <v>0.11559624543394831</v>
      </c>
      <c r="J40" s="114"/>
    </row>
    <row r="41" spans="1:14" ht="180.75" customHeight="1" x14ac:dyDescent="1.85">
      <c r="A41" s="96"/>
      <c r="B41" s="107"/>
      <c r="C41" s="107" t="s">
        <v>156</v>
      </c>
      <c r="D41" s="111">
        <f>[1]приложение!F34</f>
        <v>150236.08000000002</v>
      </c>
      <c r="E41" s="112">
        <v>152222.29999999999</v>
      </c>
      <c r="F41" s="104">
        <f t="shared" si="0"/>
        <v>-1986.2199999999721</v>
      </c>
      <c r="G41" s="113">
        <f>приложение!F34</f>
        <v>137236.08000000002</v>
      </c>
      <c r="H41" s="103">
        <f t="shared" si="1"/>
        <v>11436.340000000002</v>
      </c>
      <c r="I41" s="100">
        <f t="shared" si="2"/>
        <v>1.5863975586072967</v>
      </c>
      <c r="J41" s="114" t="s">
        <v>136</v>
      </c>
    </row>
    <row r="42" spans="1:14" ht="180.75" customHeight="1" x14ac:dyDescent="1.85">
      <c r="A42" s="96"/>
      <c r="B42" s="120"/>
      <c r="C42" s="121" t="s">
        <v>38</v>
      </c>
      <c r="D42" s="122">
        <v>55000</v>
      </c>
      <c r="E42" s="115">
        <v>47122</v>
      </c>
      <c r="F42" s="104">
        <f t="shared" si="0"/>
        <v>7878</v>
      </c>
      <c r="G42" s="123">
        <v>55000</v>
      </c>
      <c r="H42" s="124">
        <f t="shared" si="1"/>
        <v>4583.333333333333</v>
      </c>
      <c r="I42" s="125">
        <f t="shared" si="2"/>
        <v>0.63577934988671558</v>
      </c>
      <c r="J42" s="126"/>
    </row>
    <row r="43" spans="1:14" ht="180.75" customHeight="1" x14ac:dyDescent="1.85">
      <c r="A43" s="96"/>
      <c r="B43" s="120"/>
      <c r="C43" s="121" t="s">
        <v>39</v>
      </c>
      <c r="D43" s="111">
        <v>1780</v>
      </c>
      <c r="E43" s="115">
        <v>1700</v>
      </c>
      <c r="F43" s="104">
        <f t="shared" si="0"/>
        <v>80</v>
      </c>
      <c r="G43" s="113">
        <v>1500</v>
      </c>
      <c r="H43" s="103">
        <f t="shared" si="1"/>
        <v>125</v>
      </c>
      <c r="I43" s="125">
        <f t="shared" si="2"/>
        <v>1.7339436815092247E-2</v>
      </c>
      <c r="J43" s="126"/>
    </row>
    <row r="44" spans="1:14" ht="180.75" customHeight="1" x14ac:dyDescent="1.85">
      <c r="A44" s="96"/>
      <c r="B44" s="120"/>
      <c r="C44" s="127" t="s">
        <v>40</v>
      </c>
      <c r="D44" s="111"/>
      <c r="E44" s="115">
        <v>6904</v>
      </c>
      <c r="F44" s="104">
        <f t="shared" si="0"/>
        <v>-6904</v>
      </c>
      <c r="G44" s="105">
        <v>129816</v>
      </c>
      <c r="H44" s="103">
        <f t="shared" si="1"/>
        <v>10818</v>
      </c>
      <c r="I44" s="125">
        <f t="shared" si="2"/>
        <v>1.5006242197253432</v>
      </c>
      <c r="J44" s="126"/>
      <c r="K44" s="110"/>
      <c r="L44" s="110"/>
      <c r="M44" s="110"/>
      <c r="N44" s="110"/>
    </row>
    <row r="45" spans="1:14" ht="398.25" customHeight="1" thickBot="1" x14ac:dyDescent="1.9">
      <c r="A45" s="96"/>
      <c r="B45" s="128"/>
      <c r="C45" s="129" t="s">
        <v>147</v>
      </c>
      <c r="D45" s="111">
        <v>10000</v>
      </c>
      <c r="E45" s="115">
        <v>20027.34</v>
      </c>
      <c r="F45" s="104">
        <f t="shared" si="0"/>
        <v>-10027.34</v>
      </c>
      <c r="G45" s="105">
        <f>приложение!B41</f>
        <v>43272</v>
      </c>
      <c r="H45" s="103">
        <f t="shared" si="1"/>
        <v>3606</v>
      </c>
      <c r="I45" s="125">
        <f t="shared" si="2"/>
        <v>0.50020807324178107</v>
      </c>
      <c r="J45" s="114"/>
    </row>
    <row r="46" spans="1:14" ht="180.75" customHeight="1" thickBot="1" x14ac:dyDescent="1.9">
      <c r="A46" s="96"/>
      <c r="B46" s="197" t="s">
        <v>41</v>
      </c>
      <c r="C46" s="198"/>
      <c r="D46" s="113">
        <v>90000</v>
      </c>
      <c r="E46" s="125">
        <v>110631.16</v>
      </c>
      <c r="F46" s="104">
        <f t="shared" si="0"/>
        <v>-20631.160000000003</v>
      </c>
      <c r="G46" s="113">
        <v>120000</v>
      </c>
      <c r="H46" s="103">
        <f t="shared" si="1"/>
        <v>10000</v>
      </c>
      <c r="I46" s="125">
        <f t="shared" si="2"/>
        <v>1.3871549452073797</v>
      </c>
      <c r="J46" s="126"/>
    </row>
    <row r="47" spans="1:14" ht="180.75" customHeight="1" thickBot="1" x14ac:dyDescent="1.9">
      <c r="A47" s="96"/>
      <c r="B47" s="199" t="s">
        <v>42</v>
      </c>
      <c r="C47" s="200"/>
      <c r="D47" s="103">
        <v>4000</v>
      </c>
      <c r="E47" s="125">
        <v>10637</v>
      </c>
      <c r="F47" s="104">
        <f t="shared" si="0"/>
        <v>-6637</v>
      </c>
      <c r="G47" s="103">
        <v>5500</v>
      </c>
      <c r="H47" s="103">
        <f t="shared" si="1"/>
        <v>458.33333333333331</v>
      </c>
      <c r="I47" s="125">
        <f t="shared" si="2"/>
        <v>6.3577934988671564E-2</v>
      </c>
      <c r="J47" s="126"/>
    </row>
    <row r="48" spans="1:14" ht="180.75" customHeight="1" thickBot="1" x14ac:dyDescent="1.9">
      <c r="A48" s="96"/>
      <c r="B48" s="199" t="s">
        <v>43</v>
      </c>
      <c r="C48" s="208"/>
      <c r="D48" s="103">
        <f>D49+D50+D51+D52</f>
        <v>1410439</v>
      </c>
      <c r="E48" s="125"/>
      <c r="F48" s="104">
        <f t="shared" si="0"/>
        <v>1410439</v>
      </c>
      <c r="G48" s="103">
        <v>0</v>
      </c>
      <c r="H48" s="103">
        <f t="shared" si="1"/>
        <v>0</v>
      </c>
      <c r="I48" s="125">
        <f t="shared" si="2"/>
        <v>0</v>
      </c>
      <c r="J48" s="126"/>
    </row>
    <row r="49" spans="1:10" ht="180.75" customHeight="1" x14ac:dyDescent="1.85">
      <c r="A49" s="96"/>
      <c r="B49" s="130"/>
      <c r="C49" s="121" t="s">
        <v>44</v>
      </c>
      <c r="D49" s="119">
        <f t="shared" ref="D49:D55" si="3">I49+K49+M49+O49</f>
        <v>0</v>
      </c>
      <c r="E49" s="125"/>
      <c r="F49" s="104">
        <f t="shared" si="0"/>
        <v>0</v>
      </c>
      <c r="G49" s="119">
        <f t="shared" ref="G49:G55" si="4">J49+L49+N49+P49</f>
        <v>0</v>
      </c>
      <c r="H49" s="103">
        <f t="shared" si="1"/>
        <v>0</v>
      </c>
      <c r="I49" s="125">
        <f t="shared" si="2"/>
        <v>0</v>
      </c>
      <c r="J49" s="126"/>
    </row>
    <row r="50" spans="1:10" ht="180.75" customHeight="1" x14ac:dyDescent="1.85">
      <c r="A50" s="96"/>
      <c r="B50" s="130"/>
      <c r="C50" s="131" t="s">
        <v>45</v>
      </c>
      <c r="D50" s="119">
        <f t="shared" si="3"/>
        <v>0</v>
      </c>
      <c r="E50" s="125"/>
      <c r="F50" s="104">
        <f t="shared" si="0"/>
        <v>0</v>
      </c>
      <c r="G50" s="119">
        <f t="shared" si="4"/>
        <v>0</v>
      </c>
      <c r="H50" s="103">
        <f t="shared" si="1"/>
        <v>0</v>
      </c>
      <c r="I50" s="125">
        <f t="shared" si="2"/>
        <v>0</v>
      </c>
      <c r="J50" s="126"/>
    </row>
    <row r="51" spans="1:10" ht="180.75" customHeight="1" x14ac:dyDescent="1.85">
      <c r="A51" s="96"/>
      <c r="B51" s="130"/>
      <c r="C51" s="131" t="s">
        <v>175</v>
      </c>
      <c r="D51" s="119">
        <v>1400439</v>
      </c>
      <c r="E51" s="125">
        <v>200278</v>
      </c>
      <c r="F51" s="104">
        <f t="shared" si="0"/>
        <v>1200161</v>
      </c>
      <c r="G51" s="119">
        <v>620262</v>
      </c>
      <c r="H51" s="103">
        <f t="shared" si="1"/>
        <v>51688.5</v>
      </c>
      <c r="I51" s="125">
        <f t="shared" si="2"/>
        <v>7.1699958385351641</v>
      </c>
      <c r="J51" s="126"/>
    </row>
    <row r="52" spans="1:10" ht="180.75" customHeight="1" thickBot="1" x14ac:dyDescent="1.9">
      <c r="A52" s="96"/>
      <c r="B52" s="130"/>
      <c r="C52" s="132" t="s">
        <v>46</v>
      </c>
      <c r="D52" s="119">
        <v>10000</v>
      </c>
      <c r="E52" s="125"/>
      <c r="F52" s="104">
        <f t="shared" si="0"/>
        <v>10000</v>
      </c>
      <c r="G52" s="119">
        <v>0</v>
      </c>
      <c r="H52" s="103">
        <f t="shared" si="1"/>
        <v>0</v>
      </c>
      <c r="I52" s="125">
        <f t="shared" si="2"/>
        <v>0</v>
      </c>
      <c r="J52" s="126"/>
    </row>
    <row r="53" spans="1:10" ht="180.75" customHeight="1" thickBot="1" x14ac:dyDescent="1.9">
      <c r="A53" s="96"/>
      <c r="B53" s="133" t="s">
        <v>47</v>
      </c>
      <c r="C53" s="134"/>
      <c r="D53" s="103">
        <f t="shared" si="3"/>
        <v>0</v>
      </c>
      <c r="E53" s="125"/>
      <c r="F53" s="104">
        <f t="shared" si="0"/>
        <v>0</v>
      </c>
      <c r="G53" s="103">
        <f t="shared" si="4"/>
        <v>0</v>
      </c>
      <c r="H53" s="103">
        <f t="shared" si="1"/>
        <v>0</v>
      </c>
      <c r="I53" s="125">
        <f t="shared" si="2"/>
        <v>0</v>
      </c>
      <c r="J53" s="126"/>
    </row>
    <row r="54" spans="1:10" ht="180.75" customHeight="1" thickBot="1" x14ac:dyDescent="1.9">
      <c r="A54" s="96"/>
      <c r="B54" s="135" t="s">
        <v>48</v>
      </c>
      <c r="C54" s="136"/>
      <c r="D54" s="137">
        <f t="shared" si="3"/>
        <v>0</v>
      </c>
      <c r="E54" s="125"/>
      <c r="F54" s="104">
        <f t="shared" si="0"/>
        <v>0</v>
      </c>
      <c r="G54" s="137">
        <f t="shared" si="4"/>
        <v>0</v>
      </c>
      <c r="H54" s="137"/>
      <c r="I54" s="125">
        <f t="shared" si="2"/>
        <v>0</v>
      </c>
      <c r="J54" s="126"/>
    </row>
    <row r="55" spans="1:10" ht="180.75" customHeight="1" thickBot="1" x14ac:dyDescent="1.9">
      <c r="A55" s="96"/>
      <c r="B55" s="133" t="s">
        <v>49</v>
      </c>
      <c r="C55" s="138"/>
      <c r="D55" s="139">
        <f t="shared" si="3"/>
        <v>0</v>
      </c>
      <c r="E55" s="125"/>
      <c r="F55" s="104">
        <f t="shared" si="0"/>
        <v>0</v>
      </c>
      <c r="G55" s="139">
        <f t="shared" si="4"/>
        <v>0</v>
      </c>
      <c r="H55" s="139"/>
      <c r="I55" s="125">
        <f t="shared" si="2"/>
        <v>0</v>
      </c>
      <c r="J55" s="126"/>
    </row>
    <row r="56" spans="1:10" ht="180.75" customHeight="1" thickBot="1" x14ac:dyDescent="1.4">
      <c r="A56" s="96"/>
      <c r="B56" s="209" t="s">
        <v>146</v>
      </c>
      <c r="C56" s="210"/>
      <c r="D56" s="139">
        <v>50000</v>
      </c>
      <c r="E56" s="140">
        <v>28800</v>
      </c>
      <c r="F56" s="104">
        <f t="shared" si="0"/>
        <v>21200</v>
      </c>
      <c r="G56" s="139">
        <v>30000</v>
      </c>
      <c r="H56" s="139">
        <f>G56/7209</f>
        <v>4.1614648356221391</v>
      </c>
      <c r="I56" s="139">
        <f>G56/7209/12</f>
        <v>0.34678873630184492</v>
      </c>
      <c r="J56" s="126"/>
    </row>
    <row r="57" spans="1:10" ht="180.75" customHeight="1" thickBot="1" x14ac:dyDescent="1.9">
      <c r="A57" s="96"/>
      <c r="B57" s="141" t="s">
        <v>171</v>
      </c>
      <c r="C57" s="142" t="s">
        <v>172</v>
      </c>
      <c r="D57" s="143"/>
      <c r="E57" s="125"/>
      <c r="F57" s="144"/>
      <c r="G57" s="143">
        <v>68514</v>
      </c>
      <c r="H57" s="145"/>
      <c r="I57" s="125">
        <f>G4+G19+G46+G47+G48+G53+G55+G56</f>
        <v>1969426.7339999999</v>
      </c>
      <c r="J57" s="126"/>
    </row>
    <row r="58" spans="1:10" ht="180.75" customHeight="1" thickBot="1" x14ac:dyDescent="1.9">
      <c r="A58" s="96"/>
      <c r="B58" s="201" t="s">
        <v>50</v>
      </c>
      <c r="C58" s="202"/>
      <c r="D58" s="146">
        <f>D4+D19+D46+D47+D48+D53+D55+D56</f>
        <v>3129715.2139999997</v>
      </c>
      <c r="E58" s="125">
        <f>E4+E19+E46+E47+E48+E53+E54+E55+E56</f>
        <v>1660761.2499999998</v>
      </c>
      <c r="F58" s="104"/>
      <c r="G58" s="146">
        <f>G4+G19+G46+G47+G48+G53+G55+G56-G57</f>
        <v>1900912.7339999999</v>
      </c>
      <c r="H58" s="146"/>
      <c r="I58" s="95"/>
      <c r="J58" s="126"/>
    </row>
    <row r="59" spans="1:10" ht="180.75" customHeight="1" thickBot="1" x14ac:dyDescent="1.9"/>
    <row r="60" spans="1:10" ht="180.75" customHeight="1" thickBot="1" x14ac:dyDescent="1.9">
      <c r="A60" s="96"/>
      <c r="B60" s="206" t="s">
        <v>51</v>
      </c>
      <c r="C60" s="207"/>
      <c r="D60" s="148">
        <f>D58/7209/12</f>
        <v>36.178332801590599</v>
      </c>
      <c r="E60" s="149"/>
      <c r="F60" s="150">
        <f>F4+F19+F46+F47+F48+F56</f>
        <v>1468953.9640000002</v>
      </c>
      <c r="G60" s="148">
        <f>G58/7209/12</f>
        <v>21.973837494798165</v>
      </c>
      <c r="H60" s="151" t="s">
        <v>173</v>
      </c>
      <c r="I60" s="125">
        <f>I57/7209/12</f>
        <v>22.765833610764322</v>
      </c>
      <c r="J60" s="152" t="s">
        <v>174</v>
      </c>
    </row>
    <row r="61" spans="1:10" ht="180.75" customHeight="1" thickBot="1" x14ac:dyDescent="1.9">
      <c r="A61" s="96"/>
      <c r="B61" s="153" t="s">
        <v>52</v>
      </c>
      <c r="C61" s="154"/>
      <c r="D61" s="155"/>
      <c r="E61" s="155"/>
      <c r="F61" s="155"/>
      <c r="G61" s="156" t="s">
        <v>53</v>
      </c>
      <c r="H61" s="157"/>
      <c r="J61" s="126"/>
    </row>
    <row r="62" spans="1:10" ht="180.75" customHeight="1" thickBot="1" x14ac:dyDescent="1.9">
      <c r="A62" s="96"/>
      <c r="B62" s="158"/>
      <c r="C62" s="159"/>
      <c r="D62" s="160"/>
      <c r="E62" s="160"/>
      <c r="F62" s="160"/>
      <c r="G62" s="161" t="s">
        <v>2</v>
      </c>
      <c r="H62" s="162"/>
      <c r="J62" s="126"/>
    </row>
    <row r="63" spans="1:10" ht="180.75" customHeight="1" thickBot="1" x14ac:dyDescent="1.9">
      <c r="A63" s="96"/>
      <c r="B63" s="163">
        <v>1</v>
      </c>
      <c r="C63" s="164" t="s">
        <v>54</v>
      </c>
      <c r="D63" s="165"/>
      <c r="E63" s="165"/>
      <c r="F63" s="165"/>
      <c r="G63" s="166">
        <v>33000</v>
      </c>
      <c r="H63" s="166"/>
      <c r="J63" s="126"/>
    </row>
    <row r="64" spans="1:10" ht="180.75" customHeight="1" thickBot="1" x14ac:dyDescent="1.9">
      <c r="A64" s="96"/>
      <c r="B64" s="167">
        <v>2</v>
      </c>
      <c r="C64" s="168" t="s">
        <v>55</v>
      </c>
      <c r="D64" s="169"/>
      <c r="E64" s="169"/>
      <c r="F64" s="169"/>
      <c r="G64" s="170">
        <f>G65+G66+G67+G68</f>
        <v>26400</v>
      </c>
      <c r="H64" s="170"/>
      <c r="J64" s="126"/>
    </row>
    <row r="65" spans="1:8" ht="180.75" customHeight="1" x14ac:dyDescent="1.85">
      <c r="A65" s="96"/>
      <c r="B65" s="167"/>
      <c r="C65" s="171" t="s">
        <v>56</v>
      </c>
      <c r="D65" s="171"/>
      <c r="E65" s="171"/>
      <c r="F65" s="171"/>
      <c r="G65" s="172">
        <v>6000</v>
      </c>
      <c r="H65" s="172"/>
    </row>
    <row r="66" spans="1:8" ht="180.75" customHeight="1" x14ac:dyDescent="1.85">
      <c r="A66" s="96"/>
      <c r="B66" s="167"/>
      <c r="C66" s="173" t="s">
        <v>57</v>
      </c>
      <c r="D66" s="173"/>
      <c r="E66" s="173"/>
      <c r="F66" s="173"/>
      <c r="G66" s="174">
        <v>8400</v>
      </c>
      <c r="H66" s="174"/>
    </row>
    <row r="67" spans="1:8" ht="180.75" customHeight="1" x14ac:dyDescent="1.85">
      <c r="A67" s="96"/>
      <c r="B67" s="167"/>
      <c r="C67" s="175" t="s">
        <v>149</v>
      </c>
      <c r="D67" s="175"/>
      <c r="E67" s="175"/>
      <c r="F67" s="175"/>
      <c r="G67" s="174">
        <v>6000</v>
      </c>
      <c r="H67" s="174"/>
    </row>
    <row r="68" spans="1:8" ht="180.75" customHeight="1" thickBot="1" x14ac:dyDescent="1.9">
      <c r="A68" s="96"/>
      <c r="B68" s="167"/>
      <c r="C68" s="176" t="s">
        <v>150</v>
      </c>
      <c r="D68" s="176"/>
      <c r="E68" s="176"/>
      <c r="F68" s="176"/>
      <c r="G68" s="177">
        <v>6000</v>
      </c>
      <c r="H68" s="178"/>
    </row>
    <row r="69" spans="1:8" ht="180.75" customHeight="1" thickBot="1" x14ac:dyDescent="1.9">
      <c r="A69" s="96"/>
      <c r="B69" s="167">
        <v>3</v>
      </c>
      <c r="C69" s="168" t="s">
        <v>58</v>
      </c>
      <c r="D69" s="169"/>
      <c r="E69" s="169"/>
      <c r="F69" s="169"/>
      <c r="G69" s="170">
        <f>G58</f>
        <v>1900912.7339999999</v>
      </c>
      <c r="H69" s="170"/>
    </row>
    <row r="70" spans="1:8" ht="180.75" customHeight="1" thickBot="1" x14ac:dyDescent="1.9">
      <c r="A70" s="96"/>
      <c r="B70" s="179">
        <v>4</v>
      </c>
      <c r="C70" s="180" t="s">
        <v>148</v>
      </c>
      <c r="D70" s="181"/>
      <c r="E70" s="181"/>
      <c r="F70" s="181"/>
      <c r="G70" s="182">
        <v>130000</v>
      </c>
      <c r="H70" s="182"/>
    </row>
    <row r="71" spans="1:8" ht="180.75" customHeight="1" x14ac:dyDescent="1.85">
      <c r="A71" s="96"/>
      <c r="B71" s="183" t="s">
        <v>59</v>
      </c>
      <c r="C71" s="183"/>
      <c r="D71" s="183"/>
      <c r="E71" s="183"/>
      <c r="F71" s="183"/>
      <c r="G71" s="184"/>
      <c r="H71" s="184"/>
    </row>
    <row r="72" spans="1:8" ht="180.75" customHeight="1" x14ac:dyDescent="1.85">
      <c r="A72" s="96"/>
      <c r="B72" s="183" t="s">
        <v>60</v>
      </c>
      <c r="C72" s="183"/>
      <c r="D72" s="183"/>
      <c r="E72" s="183"/>
      <c r="F72" s="183"/>
      <c r="G72" s="184"/>
      <c r="H72" s="184"/>
    </row>
    <row r="73" spans="1:8" ht="180.75" customHeight="1" x14ac:dyDescent="1.85">
      <c r="A73" s="96"/>
      <c r="B73" s="185"/>
      <c r="C73" s="185"/>
      <c r="D73" s="185"/>
      <c r="E73" s="185"/>
      <c r="F73" s="185"/>
    </row>
  </sheetData>
  <mergeCells count="18">
    <mergeCell ref="B46:C46"/>
    <mergeCell ref="B47:C47"/>
    <mergeCell ref="B58:C58"/>
    <mergeCell ref="J21:J25"/>
    <mergeCell ref="B60:C60"/>
    <mergeCell ref="B48:C48"/>
    <mergeCell ref="B39:C39"/>
    <mergeCell ref="B33:C33"/>
    <mergeCell ref="B27:C27"/>
    <mergeCell ref="B56:C56"/>
    <mergeCell ref="B1:J1"/>
    <mergeCell ref="B5:C5"/>
    <mergeCell ref="B4:C4"/>
    <mergeCell ref="B26:C26"/>
    <mergeCell ref="B19:C19"/>
    <mergeCell ref="B20:C20"/>
    <mergeCell ref="B8:C8"/>
    <mergeCell ref="B9:C9"/>
  </mergeCells>
  <pageMargins left="0.7" right="0.7" top="0.75" bottom="0.75" header="0.3" footer="0.3"/>
  <pageSetup paperSize="9" scale="10" orientation="landscape" r:id="rId1"/>
  <rowBreaks count="4" manualBreakCount="4">
    <brk id="18" max="9" man="1"/>
    <brk id="32" max="9" man="1"/>
    <brk id="45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60" zoomScaleNormal="100" workbookViewId="0">
      <selection activeCell="F6" sqref="F6"/>
    </sheetView>
  </sheetViews>
  <sheetFormatPr defaultColWidth="34.85546875" defaultRowHeight="39.75" x14ac:dyDescent="0.75"/>
  <cols>
    <col min="1" max="1" width="3.7109375" style="13" customWidth="1"/>
    <col min="2" max="2" width="23.85546875" style="15" customWidth="1"/>
    <col min="3" max="3" width="69.28515625" style="31" customWidth="1"/>
    <col min="4" max="4" width="53.28515625" style="78" bestFit="1" customWidth="1"/>
    <col min="5" max="5" width="35.140625" style="78" bestFit="1" customWidth="1"/>
    <col min="6" max="6" width="35.140625" style="61" bestFit="1" customWidth="1"/>
    <col min="7" max="16384" width="34.85546875" style="13"/>
  </cols>
  <sheetData>
    <row r="1" spans="1:7" ht="83.25" customHeight="1" x14ac:dyDescent="0.45">
      <c r="B1" s="211" t="s">
        <v>170</v>
      </c>
      <c r="C1" s="211"/>
      <c r="D1" s="211"/>
      <c r="E1" s="211"/>
      <c r="F1" s="211"/>
      <c r="G1" s="211"/>
    </row>
    <row r="2" spans="1:7" ht="83.25" customHeight="1" x14ac:dyDescent="0.75">
      <c r="A2" s="47"/>
      <c r="B2" s="16" t="s">
        <v>0</v>
      </c>
      <c r="C2" s="19"/>
      <c r="D2" s="57" t="s">
        <v>1</v>
      </c>
      <c r="E2" s="57" t="s">
        <v>62</v>
      </c>
      <c r="F2" s="191" t="s">
        <v>190</v>
      </c>
      <c r="G2" s="48"/>
    </row>
    <row r="3" spans="1:7" ht="99" x14ac:dyDescent="0.75">
      <c r="A3" s="47"/>
      <c r="B3" s="50"/>
      <c r="C3" s="88" t="s">
        <v>189</v>
      </c>
      <c r="D3" s="89">
        <v>170000</v>
      </c>
      <c r="E3" s="90">
        <f>D3/12</f>
        <v>14166.666666666666</v>
      </c>
      <c r="F3" s="61">
        <f>E3/7209</f>
        <v>1.965136172377121</v>
      </c>
      <c r="G3" s="49"/>
    </row>
    <row r="4" spans="1:7" ht="68.25" customHeight="1" x14ac:dyDescent="0.75">
      <c r="A4" s="47"/>
      <c r="B4" s="17"/>
      <c r="C4" s="20"/>
      <c r="D4" s="60"/>
      <c r="E4" s="59"/>
      <c r="F4" s="58"/>
      <c r="G4" s="46"/>
    </row>
    <row r="5" spans="1:7" x14ac:dyDescent="0.75">
      <c r="B5" s="91"/>
      <c r="C5" s="92"/>
      <c r="D5" s="93"/>
      <c r="E5" s="93"/>
      <c r="F5" s="58"/>
    </row>
    <row r="6" spans="1:7" ht="40.5" thickBot="1" x14ac:dyDescent="0.8">
      <c r="B6" s="91"/>
      <c r="C6" s="92"/>
      <c r="D6" s="93"/>
      <c r="E6" s="93"/>
      <c r="F6" s="58"/>
    </row>
    <row r="7" spans="1:7" ht="40.5" thickBot="1" x14ac:dyDescent="0.55000000000000004">
      <c r="A7" s="47"/>
      <c r="B7" s="212"/>
      <c r="C7" s="213"/>
      <c r="D7" s="62"/>
      <c r="E7" s="62"/>
      <c r="F7" s="62"/>
      <c r="G7" s="46"/>
    </row>
    <row r="8" spans="1:7" ht="40.5" thickBot="1" x14ac:dyDescent="0.8">
      <c r="A8" s="47"/>
      <c r="B8" s="214" t="s">
        <v>50</v>
      </c>
      <c r="C8" s="215"/>
      <c r="D8" s="63">
        <f>D3</f>
        <v>170000</v>
      </c>
      <c r="E8" s="63"/>
      <c r="F8" s="61">
        <f>D8/7209/12</f>
        <v>1.965136172377121</v>
      </c>
      <c r="G8" s="46"/>
    </row>
    <row r="9" spans="1:7" ht="102.75" customHeight="1" thickBot="1" x14ac:dyDescent="0.8">
      <c r="A9" s="47"/>
      <c r="B9" s="216" t="s">
        <v>51</v>
      </c>
      <c r="C9" s="217"/>
      <c r="D9" s="64">
        <f>D8/7209</f>
        <v>23.581634068525453</v>
      </c>
      <c r="E9" s="65"/>
      <c r="F9" s="66"/>
      <c r="G9" s="51"/>
    </row>
    <row r="10" spans="1:7" ht="83.25" customHeight="1" thickBot="1" x14ac:dyDescent="0.8">
      <c r="A10" s="47"/>
      <c r="B10" s="52"/>
      <c r="C10" s="21"/>
      <c r="D10" s="94"/>
      <c r="E10" s="67"/>
      <c r="G10" s="46"/>
    </row>
    <row r="11" spans="1:7" ht="83.25" customHeight="1" thickBot="1" x14ac:dyDescent="0.8">
      <c r="A11" s="47"/>
      <c r="B11" s="53"/>
      <c r="C11" s="22"/>
      <c r="D11" s="68">
        <f>D10/7209</f>
        <v>0</v>
      </c>
      <c r="E11" s="69"/>
      <c r="G11" s="46"/>
    </row>
    <row r="12" spans="1:7" ht="40.5" thickBot="1" x14ac:dyDescent="0.8">
      <c r="A12" s="47"/>
      <c r="B12" s="54"/>
      <c r="C12" s="23"/>
      <c r="D12" s="70"/>
      <c r="E12" s="70"/>
      <c r="G12" s="46"/>
    </row>
    <row r="13" spans="1:7" ht="40.5" thickBot="1" x14ac:dyDescent="0.8">
      <c r="A13" s="47"/>
      <c r="B13" s="55"/>
      <c r="C13" s="24"/>
      <c r="D13" s="71"/>
      <c r="E13" s="71"/>
      <c r="G13" s="46"/>
    </row>
    <row r="14" spans="1:7" x14ac:dyDescent="0.75">
      <c r="A14" s="47"/>
      <c r="B14" s="55"/>
      <c r="C14" s="25"/>
      <c r="D14" s="72"/>
      <c r="E14" s="72"/>
      <c r="G14" s="46"/>
    </row>
    <row r="15" spans="1:7" x14ac:dyDescent="0.75">
      <c r="A15" s="47"/>
      <c r="B15" s="55"/>
      <c r="C15" s="26"/>
      <c r="D15" s="73"/>
      <c r="E15" s="73"/>
      <c r="G15" s="46"/>
    </row>
    <row r="16" spans="1:7" x14ac:dyDescent="0.75">
      <c r="A16" s="47"/>
      <c r="B16" s="55"/>
      <c r="C16" s="27"/>
      <c r="D16" s="73"/>
      <c r="E16" s="73"/>
      <c r="G16" s="46"/>
    </row>
    <row r="17" spans="1:7" ht="40.5" thickBot="1" x14ac:dyDescent="0.8">
      <c r="A17" s="47"/>
      <c r="B17" s="55"/>
      <c r="C17" s="28"/>
      <c r="D17" s="74"/>
      <c r="E17" s="75"/>
      <c r="G17" s="46"/>
    </row>
    <row r="18" spans="1:7" ht="40.5" thickBot="1" x14ac:dyDescent="0.8">
      <c r="A18" s="47"/>
      <c r="B18" s="55"/>
      <c r="C18" s="24"/>
      <c r="D18" s="71"/>
      <c r="E18" s="71"/>
      <c r="G18" s="46"/>
    </row>
    <row r="19" spans="1:7" ht="40.5" thickBot="1" x14ac:dyDescent="0.8">
      <c r="A19" s="47"/>
      <c r="B19" s="56"/>
      <c r="C19" s="29"/>
      <c r="D19" s="76"/>
      <c r="E19" s="76"/>
      <c r="G19" s="46"/>
    </row>
    <row r="20" spans="1:7" ht="83.25" customHeight="1" x14ac:dyDescent="0.75">
      <c r="A20" s="11"/>
      <c r="B20" s="14"/>
      <c r="C20" s="30"/>
      <c r="D20" s="77"/>
      <c r="E20" s="77"/>
    </row>
    <row r="21" spans="1:7" ht="83.25" customHeight="1" x14ac:dyDescent="0.75">
      <c r="A21" s="11"/>
      <c r="B21" s="14"/>
      <c r="C21" s="30"/>
      <c r="D21" s="77"/>
      <c r="E21" s="77"/>
    </row>
    <row r="22" spans="1:7" ht="83.25" customHeight="1" x14ac:dyDescent="0.75">
      <c r="A22" s="11"/>
      <c r="B22" s="12"/>
      <c r="C22" s="18"/>
    </row>
  </sheetData>
  <mergeCells count="4">
    <mergeCell ref="B1:G1"/>
    <mergeCell ref="B7:C7"/>
    <mergeCell ref="B8:C8"/>
    <mergeCell ref="B9:C9"/>
  </mergeCells>
  <pageMargins left="0.7" right="0.7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11" zoomScale="60" workbookViewId="0">
      <selection activeCell="L26" sqref="L26"/>
    </sheetView>
  </sheetViews>
  <sheetFormatPr defaultRowHeight="15" x14ac:dyDescent="0.25"/>
  <cols>
    <col min="1" max="1" width="37.28515625" customWidth="1"/>
    <col min="2" max="2" width="14.5703125" bestFit="1" customWidth="1"/>
    <col min="3" max="3" width="28.140625" customWidth="1"/>
    <col min="4" max="4" width="9.5703125" bestFit="1" customWidth="1"/>
    <col min="5" max="5" width="29.28515625" customWidth="1"/>
    <col min="6" max="6" width="13.7109375" customWidth="1"/>
    <col min="7" max="7" width="12.85546875" customWidth="1"/>
    <col min="8" max="9" width="13.140625" customWidth="1"/>
    <col min="10" max="10" width="12" customWidth="1"/>
    <col min="11" max="11" width="13.42578125" bestFit="1" customWidth="1"/>
  </cols>
  <sheetData>
    <row r="1" spans="1:11" ht="26.25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6.25" x14ac:dyDescent="0.4">
      <c r="A2" s="8"/>
      <c r="B2" s="8"/>
      <c r="C2" s="8"/>
      <c r="D2" s="8"/>
      <c r="E2" s="8"/>
      <c r="F2" s="8"/>
      <c r="G2" s="220" t="s">
        <v>135</v>
      </c>
      <c r="H2" s="220"/>
      <c r="I2" s="85"/>
      <c r="J2" s="8"/>
      <c r="K2" s="8"/>
    </row>
    <row r="3" spans="1:11" ht="26.25" x14ac:dyDescent="0.4">
      <c r="A3" s="225" t="s">
        <v>177</v>
      </c>
      <c r="B3" s="225"/>
      <c r="C3" s="225"/>
      <c r="D3" s="225"/>
      <c r="E3" s="225" t="s">
        <v>178</v>
      </c>
      <c r="F3" s="225"/>
      <c r="G3" s="225"/>
      <c r="H3" s="225"/>
      <c r="I3" s="85"/>
      <c r="J3" s="8"/>
      <c r="K3" s="8"/>
    </row>
    <row r="4" spans="1:11" ht="26.25" x14ac:dyDescent="0.4">
      <c r="A4" s="9" t="s">
        <v>114</v>
      </c>
      <c r="B4" s="9" t="s">
        <v>115</v>
      </c>
      <c r="C4" s="9" t="s">
        <v>124</v>
      </c>
      <c r="D4" s="32" t="s">
        <v>125</v>
      </c>
      <c r="E4" s="9" t="s">
        <v>114</v>
      </c>
      <c r="F4" s="9" t="s">
        <v>115</v>
      </c>
      <c r="G4" s="9" t="s">
        <v>124</v>
      </c>
      <c r="H4" s="32" t="s">
        <v>125</v>
      </c>
      <c r="I4" s="86"/>
      <c r="J4" s="8"/>
      <c r="K4" s="8"/>
    </row>
    <row r="5" spans="1:11" ht="26.25" x14ac:dyDescent="0.4">
      <c r="A5" s="9" t="s">
        <v>116</v>
      </c>
      <c r="B5" s="9">
        <v>6</v>
      </c>
      <c r="C5" s="9">
        <v>200</v>
      </c>
      <c r="D5" s="9">
        <f>C5*B5</f>
        <v>1200</v>
      </c>
      <c r="E5" s="9" t="s">
        <v>126</v>
      </c>
      <c r="F5" s="9">
        <v>3</v>
      </c>
      <c r="G5" s="9">
        <v>200</v>
      </c>
      <c r="H5" s="9">
        <f>F5*G5</f>
        <v>600</v>
      </c>
      <c r="I5" s="87"/>
      <c r="J5" s="8"/>
      <c r="K5" s="8"/>
    </row>
    <row r="6" spans="1:11" ht="26.25" x14ac:dyDescent="0.4">
      <c r="A6" s="9" t="s">
        <v>117</v>
      </c>
      <c r="B6" s="9">
        <v>2</v>
      </c>
      <c r="C6" s="9">
        <v>200</v>
      </c>
      <c r="D6" s="9">
        <f t="shared" ref="D6:D14" si="0">C6*B6</f>
        <v>400</v>
      </c>
      <c r="E6" s="9" t="s">
        <v>117</v>
      </c>
      <c r="F6" s="9"/>
      <c r="G6" s="9"/>
      <c r="H6" s="9">
        <f t="shared" ref="H6:H12" si="1">F6*G6</f>
        <v>0</v>
      </c>
      <c r="I6" s="87"/>
      <c r="J6" s="8"/>
      <c r="K6" s="8"/>
    </row>
    <row r="7" spans="1:11" ht="26.25" x14ac:dyDescent="0.4">
      <c r="A7" s="9" t="s">
        <v>129</v>
      </c>
      <c r="B7" s="9"/>
      <c r="C7" s="9">
        <v>0</v>
      </c>
      <c r="D7" s="9">
        <f t="shared" si="0"/>
        <v>0</v>
      </c>
      <c r="E7" s="9" t="s">
        <v>118</v>
      </c>
      <c r="F7" s="9">
        <v>1</v>
      </c>
      <c r="G7" s="9">
        <v>300</v>
      </c>
      <c r="H7" s="9">
        <f t="shared" si="1"/>
        <v>300</v>
      </c>
      <c r="I7" s="87"/>
      <c r="J7" s="8"/>
      <c r="K7" s="8"/>
    </row>
    <row r="8" spans="1:11" ht="26.25" x14ac:dyDescent="0.4">
      <c r="A8" s="9" t="s">
        <v>119</v>
      </c>
      <c r="B8" s="9"/>
      <c r="C8" s="9">
        <v>0</v>
      </c>
      <c r="D8" s="9">
        <f t="shared" si="0"/>
        <v>0</v>
      </c>
      <c r="E8" s="9" t="s">
        <v>127</v>
      </c>
      <c r="F8" s="9">
        <v>20</v>
      </c>
      <c r="G8" s="9">
        <v>80</v>
      </c>
      <c r="H8" s="9">
        <f t="shared" si="1"/>
        <v>1600</v>
      </c>
      <c r="I8" s="87"/>
      <c r="J8" s="8"/>
      <c r="K8" s="8"/>
    </row>
    <row r="9" spans="1:11" ht="26.25" x14ac:dyDescent="0.4">
      <c r="A9" s="9" t="s">
        <v>130</v>
      </c>
      <c r="B9" s="9"/>
      <c r="C9" s="9">
        <v>0</v>
      </c>
      <c r="D9" s="9">
        <f t="shared" si="0"/>
        <v>0</v>
      </c>
      <c r="E9" s="9" t="s">
        <v>120</v>
      </c>
      <c r="F9" s="9">
        <v>1</v>
      </c>
      <c r="G9" s="9">
        <v>600</v>
      </c>
      <c r="H9" s="9">
        <f t="shared" si="1"/>
        <v>600</v>
      </c>
      <c r="I9" s="87"/>
      <c r="J9" s="8"/>
      <c r="K9" s="8"/>
    </row>
    <row r="10" spans="1:11" ht="52.5" x14ac:dyDescent="0.4">
      <c r="A10" s="10" t="s">
        <v>121</v>
      </c>
      <c r="B10" s="9"/>
      <c r="C10" s="9">
        <v>0</v>
      </c>
      <c r="D10" s="9">
        <f t="shared" si="0"/>
        <v>0</v>
      </c>
      <c r="E10" s="9" t="s">
        <v>128</v>
      </c>
      <c r="F10" s="9"/>
      <c r="G10" s="9"/>
      <c r="H10" s="9">
        <f t="shared" si="1"/>
        <v>0</v>
      </c>
      <c r="I10" s="87"/>
      <c r="J10" s="8"/>
      <c r="K10" s="8"/>
    </row>
    <row r="11" spans="1:11" ht="26.25" x14ac:dyDescent="0.4">
      <c r="A11" s="9" t="s">
        <v>122</v>
      </c>
      <c r="B11" s="9">
        <v>1</v>
      </c>
      <c r="C11" s="9">
        <v>350</v>
      </c>
      <c r="D11" s="9">
        <f t="shared" si="0"/>
        <v>350</v>
      </c>
      <c r="E11" s="9" t="s">
        <v>141</v>
      </c>
      <c r="F11" s="9">
        <v>0</v>
      </c>
      <c r="G11" s="9">
        <v>80</v>
      </c>
      <c r="H11" s="9">
        <f t="shared" si="1"/>
        <v>0</v>
      </c>
      <c r="I11" s="87"/>
      <c r="J11" s="8"/>
      <c r="K11" s="8"/>
    </row>
    <row r="12" spans="1:11" ht="26.25" x14ac:dyDescent="0.4">
      <c r="A12" s="9" t="s">
        <v>123</v>
      </c>
      <c r="B12" s="9">
        <v>2</v>
      </c>
      <c r="C12" s="9">
        <v>800</v>
      </c>
      <c r="D12" s="9">
        <f t="shared" si="0"/>
        <v>1600</v>
      </c>
      <c r="E12" s="9" t="s">
        <v>162</v>
      </c>
      <c r="F12" s="9">
        <v>0</v>
      </c>
      <c r="G12" s="9">
        <v>50</v>
      </c>
      <c r="H12" s="9">
        <f t="shared" si="1"/>
        <v>0</v>
      </c>
      <c r="I12" s="87"/>
      <c r="J12" s="8"/>
      <c r="K12" s="8"/>
    </row>
    <row r="13" spans="1:11" ht="26.25" x14ac:dyDescent="0.4">
      <c r="A13" s="9" t="s">
        <v>141</v>
      </c>
      <c r="B13" s="9">
        <v>12</v>
      </c>
      <c r="C13" s="9">
        <v>150</v>
      </c>
      <c r="D13" s="9">
        <f t="shared" si="0"/>
        <v>1800</v>
      </c>
      <c r="E13" s="9" t="s">
        <v>128</v>
      </c>
      <c r="F13" s="9"/>
      <c r="G13" s="9"/>
      <c r="H13" s="9">
        <v>2926.54</v>
      </c>
      <c r="I13" s="87"/>
      <c r="J13" s="8"/>
      <c r="K13" s="8"/>
    </row>
    <row r="14" spans="1:11" ht="26.25" x14ac:dyDescent="0.4">
      <c r="A14" s="32"/>
      <c r="B14" s="9"/>
      <c r="C14" s="9"/>
      <c r="D14" s="9">
        <f t="shared" si="0"/>
        <v>0</v>
      </c>
      <c r="E14" s="9"/>
      <c r="F14" s="9"/>
      <c r="G14" s="9"/>
      <c r="H14" s="9"/>
      <c r="I14" s="87"/>
      <c r="J14" s="8"/>
      <c r="K14" s="8"/>
    </row>
    <row r="15" spans="1:11" ht="26.25" x14ac:dyDescent="0.4">
      <c r="A15" s="8"/>
      <c r="B15" s="8"/>
      <c r="C15" s="8"/>
      <c r="D15" s="9">
        <f>SUM(D5:D14)</f>
        <v>5350</v>
      </c>
      <c r="E15" s="8"/>
      <c r="F15" s="8"/>
      <c r="G15" s="8"/>
      <c r="H15" s="9">
        <f>SUM(H5:H14)</f>
        <v>6026.54</v>
      </c>
      <c r="I15" s="87"/>
      <c r="J15" s="8"/>
      <c r="K15" s="8"/>
    </row>
    <row r="16" spans="1:11" ht="26.25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6.25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66.5" customHeight="1" x14ac:dyDescent="0.4">
      <c r="A18" s="226" t="s">
        <v>28</v>
      </c>
      <c r="B18" s="227"/>
      <c r="C18" s="221" t="s">
        <v>34</v>
      </c>
      <c r="D18" s="221"/>
      <c r="E18" s="221"/>
      <c r="F18" s="8"/>
      <c r="G18" s="221" t="s">
        <v>36</v>
      </c>
      <c r="H18" s="221"/>
      <c r="I18" s="221"/>
      <c r="J18" s="221"/>
      <c r="K18" s="221"/>
    </row>
    <row r="19" spans="1:11" ht="52.5" x14ac:dyDescent="0.4">
      <c r="A19" s="33" t="s">
        <v>187</v>
      </c>
      <c r="B19" s="34">
        <v>12619</v>
      </c>
      <c r="C19" s="9" t="s">
        <v>132</v>
      </c>
      <c r="D19" s="9" t="s">
        <v>115</v>
      </c>
      <c r="E19" s="9" t="s">
        <v>133</v>
      </c>
      <c r="F19" s="9" t="s">
        <v>125</v>
      </c>
      <c r="G19" s="225" t="s">
        <v>132</v>
      </c>
      <c r="H19" s="225"/>
      <c r="I19" s="188" t="s">
        <v>165</v>
      </c>
      <c r="J19" s="32" t="s">
        <v>139</v>
      </c>
      <c r="K19" s="32" t="s">
        <v>125</v>
      </c>
    </row>
    <row r="20" spans="1:11" ht="26.25" customHeight="1" x14ac:dyDescent="0.4">
      <c r="A20" s="8"/>
      <c r="B20" s="36"/>
      <c r="C20" s="9" t="s">
        <v>131</v>
      </c>
      <c r="D20" s="9">
        <v>20</v>
      </c>
      <c r="E20" s="9">
        <v>195</v>
      </c>
      <c r="F20" s="9">
        <f>E20*D20</f>
        <v>3900</v>
      </c>
      <c r="G20" s="222" t="s">
        <v>137</v>
      </c>
      <c r="H20" s="222"/>
      <c r="I20" s="187"/>
      <c r="J20" s="9"/>
      <c r="K20" s="9"/>
    </row>
    <row r="21" spans="1:11" ht="26.25" customHeight="1" x14ac:dyDescent="0.4">
      <c r="A21" s="35" t="s">
        <v>188</v>
      </c>
      <c r="B21" s="37">
        <v>2000</v>
      </c>
      <c r="C21" s="9" t="s">
        <v>134</v>
      </c>
      <c r="D21" s="9">
        <v>33</v>
      </c>
      <c r="E21" s="9">
        <v>600</v>
      </c>
      <c r="F21" s="9">
        <f>E21*D21</f>
        <v>19800</v>
      </c>
      <c r="G21" s="228" t="s">
        <v>138</v>
      </c>
      <c r="H21" s="229"/>
      <c r="I21" s="189">
        <v>1</v>
      </c>
      <c r="J21" s="9">
        <v>12000</v>
      </c>
      <c r="K21" s="9">
        <v>12000</v>
      </c>
    </row>
    <row r="22" spans="1:11" ht="26.25" x14ac:dyDescent="0.4">
      <c r="A22" s="37"/>
      <c r="B22" s="81">
        <v>2</v>
      </c>
      <c r="C22" s="9"/>
      <c r="D22" s="9"/>
      <c r="E22" s="9"/>
      <c r="F22" s="9"/>
      <c r="G22" s="8"/>
      <c r="H22" s="8"/>
      <c r="I22" s="8"/>
      <c r="J22" s="8"/>
    </row>
    <row r="23" spans="1:11" ht="52.5" x14ac:dyDescent="0.4">
      <c r="A23" s="10" t="s">
        <v>180</v>
      </c>
      <c r="B23" s="81">
        <v>15000</v>
      </c>
      <c r="C23" s="9"/>
      <c r="D23" s="9"/>
      <c r="E23" s="9"/>
      <c r="F23" s="9">
        <f>SUM(F20:F22)</f>
        <v>23700</v>
      </c>
      <c r="G23" s="8" t="s">
        <v>163</v>
      </c>
      <c r="H23" s="8"/>
      <c r="I23" s="8">
        <v>2</v>
      </c>
      <c r="J23" s="8">
        <v>3000</v>
      </c>
      <c r="K23" s="8">
        <f>I23*J23</f>
        <v>6000</v>
      </c>
    </row>
    <row r="24" spans="1:11" ht="26.25" x14ac:dyDescent="0.4">
      <c r="A24" s="9" t="s">
        <v>191</v>
      </c>
      <c r="B24" s="38">
        <v>20160</v>
      </c>
      <c r="C24" s="222"/>
      <c r="D24" s="8"/>
      <c r="E24" s="8"/>
      <c r="F24" s="8"/>
      <c r="G24" s="8" t="s">
        <v>164</v>
      </c>
      <c r="H24" s="8"/>
      <c r="I24" s="8">
        <v>1</v>
      </c>
      <c r="J24" s="8">
        <v>4000</v>
      </c>
      <c r="K24" s="8">
        <f>I24*J24</f>
        <v>4000</v>
      </c>
    </row>
    <row r="25" spans="1:11" ht="18.75" customHeight="1" x14ac:dyDescent="0.4">
      <c r="A25" s="39"/>
      <c r="B25" s="39"/>
      <c r="C25" s="222"/>
      <c r="D25" s="40"/>
      <c r="E25" s="9"/>
      <c r="F25" s="9"/>
      <c r="G25" s="8"/>
      <c r="H25" s="8"/>
      <c r="I25" s="8"/>
      <c r="J25" s="8"/>
      <c r="K25" s="8"/>
    </row>
    <row r="26" spans="1:11" ht="26.25" x14ac:dyDescent="0.4">
      <c r="A26" s="9"/>
      <c r="B26" s="9"/>
      <c r="C26" s="223" t="s">
        <v>125</v>
      </c>
      <c r="D26" s="224"/>
      <c r="E26" s="224"/>
      <c r="F26" s="8">
        <f>F23+F25</f>
        <v>23700</v>
      </c>
      <c r="G26" s="8"/>
      <c r="H26" s="8"/>
      <c r="I26" s="8"/>
      <c r="J26" s="8"/>
      <c r="K26" s="9">
        <f>K21+K23+K24</f>
        <v>22000</v>
      </c>
    </row>
    <row r="27" spans="1:11" ht="26.25" x14ac:dyDescent="0.4">
      <c r="A27" s="9"/>
      <c r="B27" s="9"/>
      <c r="C27" s="8"/>
      <c r="D27" s="8"/>
      <c r="E27" s="8"/>
      <c r="F27" s="8"/>
      <c r="G27" s="8"/>
      <c r="H27" s="8"/>
      <c r="I27" s="8"/>
      <c r="J27" s="8"/>
      <c r="K27" s="8"/>
    </row>
    <row r="28" spans="1:11" ht="26.25" x14ac:dyDescent="0.4">
      <c r="A28" s="33" t="s">
        <v>184</v>
      </c>
      <c r="B28" s="34">
        <f>SUM(B19:B27)</f>
        <v>49781</v>
      </c>
      <c r="C28" s="8"/>
      <c r="D28" s="8"/>
      <c r="E28" s="8"/>
      <c r="F28" s="8"/>
      <c r="G28" s="8"/>
      <c r="H28" s="8"/>
      <c r="I28" s="8"/>
      <c r="J28" s="8"/>
      <c r="K28" s="8"/>
    </row>
    <row r="29" spans="1:11" ht="26.25" x14ac:dyDescent="0.4">
      <c r="A29" s="228" t="s">
        <v>40</v>
      </c>
      <c r="B29" s="229"/>
      <c r="C29" s="219" t="s">
        <v>155</v>
      </c>
      <c r="D29" s="220"/>
      <c r="E29" s="220"/>
      <c r="F29" s="220"/>
      <c r="G29" s="8"/>
      <c r="H29" s="8"/>
      <c r="I29" s="8"/>
      <c r="J29" s="8"/>
      <c r="K29" s="8"/>
    </row>
    <row r="30" spans="1:11" ht="26.25" x14ac:dyDescent="0.4">
      <c r="A30" s="9"/>
      <c r="B30" s="9"/>
      <c r="C30" s="9" t="s">
        <v>132</v>
      </c>
      <c r="D30" s="9" t="s">
        <v>115</v>
      </c>
      <c r="E30" s="9" t="s">
        <v>133</v>
      </c>
      <c r="F30" s="9" t="s">
        <v>125</v>
      </c>
      <c r="G30" s="8"/>
      <c r="H30" s="8"/>
      <c r="I30" s="8"/>
      <c r="J30" s="8"/>
      <c r="K30" s="8"/>
    </row>
    <row r="31" spans="1:11" ht="52.5" x14ac:dyDescent="0.4">
      <c r="A31" s="33" t="s">
        <v>181</v>
      </c>
      <c r="B31" s="33">
        <v>40000</v>
      </c>
      <c r="C31" s="41" t="s">
        <v>143</v>
      </c>
      <c r="D31" s="9">
        <v>12</v>
      </c>
      <c r="E31" s="9">
        <v>10436.34</v>
      </c>
      <c r="F31" s="9">
        <f>D31*E31</f>
        <v>125236.08</v>
      </c>
      <c r="G31" s="8"/>
      <c r="H31" s="8"/>
      <c r="I31" s="8"/>
      <c r="J31" s="8"/>
      <c r="K31" s="8"/>
    </row>
    <row r="32" spans="1:11" ht="26.25" x14ac:dyDescent="0.4">
      <c r="A32" s="32" t="s">
        <v>179</v>
      </c>
      <c r="B32" s="9">
        <v>20000</v>
      </c>
      <c r="C32" s="40" t="s">
        <v>144</v>
      </c>
      <c r="D32" s="9">
        <v>1</v>
      </c>
      <c r="E32" s="9">
        <v>0</v>
      </c>
      <c r="F32" s="9">
        <f>D32*E32</f>
        <v>0</v>
      </c>
      <c r="G32" s="8"/>
      <c r="H32" s="8"/>
      <c r="I32" s="8"/>
      <c r="J32" s="8"/>
      <c r="K32" s="8"/>
    </row>
    <row r="33" spans="1:11" ht="78.75" x14ac:dyDescent="0.4">
      <c r="A33" s="43" t="s">
        <v>182</v>
      </c>
      <c r="B33" s="9">
        <v>12000</v>
      </c>
      <c r="C33" s="42" t="s">
        <v>145</v>
      </c>
      <c r="D33" s="9">
        <v>4</v>
      </c>
      <c r="E33" s="9">
        <v>3000</v>
      </c>
      <c r="F33" s="9">
        <f>D33*E33</f>
        <v>12000</v>
      </c>
      <c r="G33" s="8"/>
      <c r="H33" s="8"/>
      <c r="I33" s="8"/>
      <c r="J33" s="8"/>
      <c r="K33" s="8"/>
    </row>
    <row r="34" spans="1:11" ht="26.25" x14ac:dyDescent="0.4">
      <c r="A34" s="32" t="s">
        <v>183</v>
      </c>
      <c r="B34" s="38">
        <f ca="1">SUM(B31:B38)*20.2%</f>
        <v>21816</v>
      </c>
      <c r="C34" s="40" t="s">
        <v>98</v>
      </c>
      <c r="D34" s="9"/>
      <c r="E34" s="9"/>
      <c r="F34" s="9">
        <f>SUM(F31:F33)</f>
        <v>137236.08000000002</v>
      </c>
      <c r="G34" s="8"/>
      <c r="H34" s="8"/>
      <c r="I34" s="8"/>
      <c r="J34" s="8"/>
      <c r="K34" s="8"/>
    </row>
    <row r="35" spans="1:11" ht="52.5" x14ac:dyDescent="0.4">
      <c r="A35" s="44" t="s">
        <v>184</v>
      </c>
      <c r="B35" s="39">
        <f ca="1">SUM(B31:B34)</f>
        <v>129816</v>
      </c>
      <c r="C35" s="84" t="s">
        <v>154</v>
      </c>
      <c r="D35" s="10" t="s">
        <v>115</v>
      </c>
      <c r="E35" s="10" t="s">
        <v>151</v>
      </c>
      <c r="F35" s="9"/>
      <c r="G35" s="8"/>
      <c r="H35" s="8"/>
      <c r="I35" s="8"/>
      <c r="J35" s="8"/>
      <c r="K35" s="8"/>
    </row>
    <row r="36" spans="1:11" ht="26.25" x14ac:dyDescent="0.4">
      <c r="A36" s="32"/>
      <c r="B36" s="79"/>
      <c r="C36" s="9"/>
      <c r="D36" s="9">
        <v>12</v>
      </c>
      <c r="E36" s="9">
        <v>17662.05</v>
      </c>
      <c r="F36" s="9">
        <f>D36*E36</f>
        <v>211944.59999999998</v>
      </c>
      <c r="G36" s="8"/>
      <c r="H36" s="8"/>
      <c r="I36" s="8"/>
      <c r="J36" s="8"/>
      <c r="K36" s="8"/>
    </row>
    <row r="37" spans="1:11" ht="26.25" x14ac:dyDescent="0.4">
      <c r="A37" s="230" t="s">
        <v>147</v>
      </c>
      <c r="B37" s="231"/>
      <c r="C37" s="9"/>
      <c r="D37" s="9"/>
      <c r="E37" s="9"/>
      <c r="F37" s="9"/>
      <c r="G37" s="8"/>
      <c r="H37" s="8"/>
      <c r="I37" s="8"/>
      <c r="J37" s="8"/>
      <c r="K37" s="8"/>
    </row>
    <row r="38" spans="1:11" ht="26.25" x14ac:dyDescent="0.4">
      <c r="A38" s="43" t="s">
        <v>185</v>
      </c>
      <c r="B38" s="38">
        <v>24000</v>
      </c>
      <c r="C38" s="9"/>
      <c r="D38" s="9"/>
      <c r="E38" s="9"/>
      <c r="F38" s="9"/>
      <c r="G38" s="8"/>
      <c r="H38" s="8"/>
      <c r="I38" s="8"/>
      <c r="J38" s="8"/>
      <c r="K38" s="8"/>
    </row>
    <row r="39" spans="1:11" ht="26.25" x14ac:dyDescent="0.4">
      <c r="A39" s="32" t="s">
        <v>186</v>
      </c>
      <c r="B39" s="9">
        <v>12000</v>
      </c>
      <c r="C39" s="9"/>
      <c r="D39" s="9"/>
      <c r="E39" s="9"/>
      <c r="F39" s="9"/>
      <c r="G39" s="8"/>
      <c r="H39" s="8"/>
      <c r="I39" s="8"/>
      <c r="J39" s="8"/>
      <c r="K39" s="8"/>
    </row>
    <row r="40" spans="1:11" ht="28.5" x14ac:dyDescent="0.45">
      <c r="A40" s="8" t="s">
        <v>183</v>
      </c>
      <c r="B40" s="13">
        <f>SUM(B38:B39)*20.2%</f>
        <v>7271.9999999999991</v>
      </c>
      <c r="C40" s="218" t="s">
        <v>152</v>
      </c>
      <c r="D40" s="218"/>
      <c r="E40" s="218"/>
      <c r="F40" s="80">
        <f>SUM(F36:F39)</f>
        <v>211944.59999999998</v>
      </c>
      <c r="G40" s="8"/>
      <c r="H40" s="8"/>
      <c r="I40" s="8"/>
      <c r="J40" s="8"/>
      <c r="K40" s="8"/>
    </row>
    <row r="41" spans="1:11" ht="28.5" x14ac:dyDescent="0.45">
      <c r="A41" s="80" t="s">
        <v>152</v>
      </c>
      <c r="B41" s="190">
        <f>SUM(B38:B40)</f>
        <v>43272</v>
      </c>
      <c r="C41" s="8"/>
      <c r="D41" s="8"/>
      <c r="E41" s="8"/>
      <c r="F41" s="8"/>
      <c r="G41" s="8"/>
      <c r="H41" s="8"/>
      <c r="I41" s="8"/>
      <c r="J41" s="8"/>
      <c r="K41" s="8"/>
    </row>
    <row r="42" spans="1:11" ht="26.25" x14ac:dyDescent="0.4">
      <c r="A42" s="8"/>
      <c r="B42" s="45"/>
      <c r="C42" s="8"/>
      <c r="D42" s="8"/>
      <c r="E42" s="8"/>
      <c r="F42" s="8"/>
      <c r="G42" s="8"/>
      <c r="H42" s="8"/>
      <c r="I42" s="8"/>
      <c r="J42" s="8"/>
      <c r="K42" s="8"/>
    </row>
    <row r="43" spans="1:11" ht="26.25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26.25" x14ac:dyDescent="0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6.25" x14ac:dyDescent="0.4">
      <c r="A45" s="8"/>
      <c r="B45" s="45"/>
      <c r="C45" s="8"/>
      <c r="D45" s="8"/>
      <c r="E45" s="8"/>
      <c r="F45" s="8"/>
      <c r="G45" s="8"/>
      <c r="H45" s="8"/>
      <c r="I45" s="8"/>
      <c r="J45" s="8"/>
      <c r="K45" s="8"/>
    </row>
    <row r="46" spans="1:11" ht="26.25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</sheetData>
  <mergeCells count="15">
    <mergeCell ref="C40:E40"/>
    <mergeCell ref="C29:F29"/>
    <mergeCell ref="G2:H2"/>
    <mergeCell ref="C18:E18"/>
    <mergeCell ref="C24:C25"/>
    <mergeCell ref="C26:E26"/>
    <mergeCell ref="G20:H20"/>
    <mergeCell ref="G19:H19"/>
    <mergeCell ref="A3:D3"/>
    <mergeCell ref="E3:H3"/>
    <mergeCell ref="A18:B18"/>
    <mergeCell ref="G18:K18"/>
    <mergeCell ref="G21:H21"/>
    <mergeCell ref="A29:B29"/>
    <mergeCell ref="A37:B37"/>
  </mergeCells>
  <pageMargins left="0.7" right="0.7" top="0.75" bottom="0.75" header="0.3" footer="0.3"/>
  <pageSetup paperSize="9" scale="36" orientation="landscape" r:id="rId1"/>
  <rowBreaks count="1" manualBreakCount="1">
    <brk id="4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9"/>
  <sheetViews>
    <sheetView workbookViewId="0">
      <selection activeCell="DW18" sqref="DW18:EU18"/>
    </sheetView>
  </sheetViews>
  <sheetFormatPr defaultColWidth="0.85546875" defaultRowHeight="12.75" x14ac:dyDescent="0.2"/>
  <cols>
    <col min="1" max="16384" width="0.85546875" style="2"/>
  </cols>
  <sheetData>
    <row r="1" spans="1:166" s="1" customFormat="1" ht="37.5" customHeight="1" x14ac:dyDescent="0.2">
      <c r="DP1" s="82"/>
      <c r="DQ1" s="82"/>
      <c r="DR1" s="82"/>
      <c r="DS1" s="82"/>
      <c r="DT1" s="82"/>
      <c r="DU1" s="82"/>
      <c r="DW1" s="82"/>
      <c r="DY1" s="274" t="s">
        <v>64</v>
      </c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</row>
    <row r="3" spans="1:166" x14ac:dyDescent="0.2">
      <c r="EV3" s="275" t="s">
        <v>65</v>
      </c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7"/>
    </row>
    <row r="4" spans="1:166" x14ac:dyDescent="0.2">
      <c r="ET4" s="83" t="s">
        <v>66</v>
      </c>
      <c r="EV4" s="275" t="s">
        <v>67</v>
      </c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7"/>
    </row>
    <row r="5" spans="1:166" x14ac:dyDescent="0.2">
      <c r="A5" s="236" t="s">
        <v>105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T5" s="83" t="s">
        <v>68</v>
      </c>
      <c r="EV5" s="233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9"/>
    </row>
    <row r="6" spans="1:166" s="1" customFormat="1" ht="11.25" x14ac:dyDescent="0.2">
      <c r="A6" s="237" t="s">
        <v>69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</row>
    <row r="8" spans="1:166" ht="13.5" customHeight="1" x14ac:dyDescent="0.2">
      <c r="BQ8" s="268" t="s">
        <v>70</v>
      </c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70"/>
      <c r="CI8" s="268" t="s">
        <v>71</v>
      </c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70"/>
    </row>
    <row r="9" spans="1:166" ht="15" customHeight="1" x14ac:dyDescent="0.25">
      <c r="BO9" s="3" t="s">
        <v>72</v>
      </c>
      <c r="BQ9" s="271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3"/>
      <c r="CI9" s="271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3"/>
      <c r="DE9" s="2" t="s">
        <v>73</v>
      </c>
    </row>
    <row r="10" spans="1:166" x14ac:dyDescent="0.2">
      <c r="DE10" s="2" t="s">
        <v>74</v>
      </c>
      <c r="EE10" s="246"/>
      <c r="EF10" s="246"/>
      <c r="EG10" s="246"/>
      <c r="EH10" s="2" t="s">
        <v>75</v>
      </c>
      <c r="EJ10" s="236"/>
      <c r="EK10" s="236"/>
      <c r="EL10" s="236"/>
      <c r="EM10" s="236"/>
      <c r="EN10" s="236"/>
      <c r="EO10" s="236"/>
      <c r="EP10" s="236"/>
      <c r="EQ10" s="236"/>
      <c r="ER10" s="236"/>
      <c r="ES10" s="247">
        <v>20</v>
      </c>
      <c r="ET10" s="247"/>
      <c r="EU10" s="247"/>
      <c r="EV10" s="247"/>
      <c r="EW10" s="248"/>
      <c r="EX10" s="248"/>
      <c r="EY10" s="248"/>
      <c r="FA10" s="2" t="s">
        <v>76</v>
      </c>
      <c r="FF10" s="246"/>
      <c r="FG10" s="246"/>
      <c r="FH10" s="246"/>
      <c r="FI10" s="246"/>
      <c r="FJ10" s="246"/>
    </row>
    <row r="11" spans="1:166" x14ac:dyDescent="0.2">
      <c r="AH11" s="83" t="s">
        <v>77</v>
      </c>
      <c r="AJ11" s="236" t="s">
        <v>157</v>
      </c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W11" s="2" t="s">
        <v>78</v>
      </c>
      <c r="AZ11" s="246"/>
      <c r="BA11" s="246"/>
      <c r="BB11" s="246"/>
      <c r="BC11" s="2" t="s">
        <v>75</v>
      </c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47">
        <v>20</v>
      </c>
      <c r="BR11" s="247"/>
      <c r="BS11" s="247"/>
      <c r="BT11" s="247"/>
      <c r="BU11" s="248"/>
      <c r="BV11" s="248"/>
      <c r="BW11" s="248"/>
      <c r="BY11" s="2" t="s">
        <v>79</v>
      </c>
      <c r="DE11" s="2" t="s">
        <v>80</v>
      </c>
      <c r="DW11" s="4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J11" s="83" t="s">
        <v>81</v>
      </c>
    </row>
    <row r="13" spans="1:166" x14ac:dyDescent="0.2">
      <c r="A13" s="259" t="s">
        <v>82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1"/>
      <c r="AE13" s="262" t="s">
        <v>83</v>
      </c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4"/>
      <c r="BL13" s="262" t="s">
        <v>84</v>
      </c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4"/>
      <c r="CA13" s="262" t="s">
        <v>85</v>
      </c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4"/>
      <c r="CP13" s="259" t="s">
        <v>86</v>
      </c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1"/>
      <c r="DW13" s="249" t="s">
        <v>87</v>
      </c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1"/>
      <c r="EV13" s="249" t="s">
        <v>88</v>
      </c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1"/>
    </row>
    <row r="14" spans="1:166" ht="45" customHeight="1" x14ac:dyDescent="0.2">
      <c r="A14" s="252" t="s">
        <v>89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4"/>
      <c r="U14" s="255" t="s">
        <v>90</v>
      </c>
      <c r="V14" s="256"/>
      <c r="W14" s="256"/>
      <c r="X14" s="256"/>
      <c r="Y14" s="256"/>
      <c r="Z14" s="256"/>
      <c r="AA14" s="256"/>
      <c r="AB14" s="256"/>
      <c r="AC14" s="256"/>
      <c r="AD14" s="257"/>
      <c r="AE14" s="265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7"/>
      <c r="BL14" s="265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7"/>
      <c r="CA14" s="265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7"/>
      <c r="CP14" s="258" t="s">
        <v>112</v>
      </c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 t="s">
        <v>111</v>
      </c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2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4"/>
      <c r="EV14" s="252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4"/>
    </row>
    <row r="15" spans="1:166" x14ac:dyDescent="0.2">
      <c r="A15" s="244">
        <v>1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>
        <v>2</v>
      </c>
      <c r="V15" s="244"/>
      <c r="W15" s="244"/>
      <c r="X15" s="244"/>
      <c r="Y15" s="244"/>
      <c r="Z15" s="244"/>
      <c r="AA15" s="244"/>
      <c r="AB15" s="244"/>
      <c r="AC15" s="244"/>
      <c r="AD15" s="244"/>
      <c r="AE15" s="244">
        <v>3</v>
      </c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>
        <v>4</v>
      </c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>
        <v>5</v>
      </c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>
        <v>6</v>
      </c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>
        <v>7</v>
      </c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>
        <v>8</v>
      </c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>
        <v>9</v>
      </c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>
        <v>10</v>
      </c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</row>
    <row r="16" spans="1:166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9" t="s">
        <v>91</v>
      </c>
      <c r="V16" s="239"/>
      <c r="W16" s="239"/>
      <c r="X16" s="239"/>
      <c r="Y16" s="239"/>
      <c r="Z16" s="239"/>
      <c r="AA16" s="239"/>
      <c r="AB16" s="239"/>
      <c r="AC16" s="239"/>
      <c r="AD16" s="239"/>
      <c r="AE16" s="238" t="s">
        <v>106</v>
      </c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2">
        <v>1</v>
      </c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>
        <v>20000</v>
      </c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43">
        <f>(CA16+DL16)*13</f>
        <v>260000</v>
      </c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5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</row>
    <row r="17" spans="1:166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 t="s">
        <v>92</v>
      </c>
      <c r="V17" s="239"/>
      <c r="W17" s="239"/>
      <c r="X17" s="239"/>
      <c r="Y17" s="239"/>
      <c r="Z17" s="239"/>
      <c r="AA17" s="239"/>
      <c r="AB17" s="239"/>
      <c r="AC17" s="239"/>
      <c r="AD17" s="239"/>
      <c r="AE17" s="238" t="s">
        <v>93</v>
      </c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2">
        <v>1</v>
      </c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>
        <v>10000</v>
      </c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43">
        <f>CA17*13</f>
        <v>130000</v>
      </c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</row>
    <row r="18" spans="1:166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9" t="s">
        <v>94</v>
      </c>
      <c r="V18" s="239"/>
      <c r="W18" s="239"/>
      <c r="X18" s="239"/>
      <c r="Y18" s="239"/>
      <c r="Z18" s="239"/>
      <c r="AA18" s="239"/>
      <c r="AB18" s="239"/>
      <c r="AC18" s="239"/>
      <c r="AD18" s="239"/>
      <c r="AE18" s="238" t="s">
        <v>107</v>
      </c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2">
        <v>1</v>
      </c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>
        <v>8500</v>
      </c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>
        <v>1000</v>
      </c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43">
        <f>(CA18+(CP18*5))*13</f>
        <v>175500</v>
      </c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</row>
    <row r="19" spans="1:166" x14ac:dyDescent="0.2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9" t="s">
        <v>95</v>
      </c>
      <c r="V19" s="239"/>
      <c r="W19" s="239"/>
      <c r="X19" s="239"/>
      <c r="Y19" s="239"/>
      <c r="Z19" s="239"/>
      <c r="AA19" s="239"/>
      <c r="AB19" s="239"/>
      <c r="AC19" s="239"/>
      <c r="AD19" s="239"/>
      <c r="AE19" s="240" t="s">
        <v>108</v>
      </c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2"/>
      <c r="BL19" s="232">
        <v>0.5</v>
      </c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>
        <v>6747</v>
      </c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43">
        <f t="shared" ref="DW19:DW22" si="0">CA19*13</f>
        <v>87711</v>
      </c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</row>
    <row r="20" spans="1:166" x14ac:dyDescent="0.2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9" t="s">
        <v>97</v>
      </c>
      <c r="V20" s="239"/>
      <c r="W20" s="239"/>
      <c r="X20" s="239"/>
      <c r="Y20" s="239"/>
      <c r="Z20" s="239"/>
      <c r="AA20" s="239"/>
      <c r="AB20" s="239"/>
      <c r="AC20" s="239"/>
      <c r="AD20" s="239"/>
      <c r="AE20" s="240" t="s">
        <v>109</v>
      </c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2"/>
      <c r="BL20" s="232">
        <v>0.8</v>
      </c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>
        <v>4598</v>
      </c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43">
        <f t="shared" si="0"/>
        <v>59774</v>
      </c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</row>
    <row r="21" spans="1:166" x14ac:dyDescent="0.2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8" t="s">
        <v>96</v>
      </c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2">
        <v>0.5</v>
      </c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>
        <v>8500</v>
      </c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43">
        <f t="shared" si="0"/>
        <v>110500</v>
      </c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</row>
    <row r="22" spans="1:166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40" t="s">
        <v>110</v>
      </c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2"/>
      <c r="BL22" s="232">
        <v>0.8</v>
      </c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>
        <v>8044</v>
      </c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43">
        <f t="shared" si="0"/>
        <v>104572</v>
      </c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</row>
    <row r="23" spans="1:166" x14ac:dyDescent="0.2">
      <c r="BJ23" s="83" t="s">
        <v>98</v>
      </c>
      <c r="BL23" s="232">
        <f>SUM(BL16:BZ22)</f>
        <v>5.6</v>
      </c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>
        <f>SUM(CA16:CO22)</f>
        <v>66389</v>
      </c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3">
        <f>SUM(DW16:EU22)</f>
        <v>928057</v>
      </c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5"/>
    </row>
    <row r="25" spans="1:166" x14ac:dyDescent="0.2">
      <c r="A25" s="5" t="s">
        <v>99</v>
      </c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4"/>
      <c r="CB25" s="4"/>
      <c r="CC25" s="4"/>
      <c r="CD25" s="4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</row>
    <row r="26" spans="1:166" s="1" customFormat="1" ht="11.25" x14ac:dyDescent="0.2">
      <c r="A26" s="6"/>
      <c r="AJ26" s="237" t="s">
        <v>100</v>
      </c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7"/>
      <c r="CB26" s="7"/>
      <c r="CC26" s="7"/>
      <c r="CD26" s="7"/>
      <c r="CE26" s="237" t="s">
        <v>101</v>
      </c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E26" s="237" t="s">
        <v>102</v>
      </c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</row>
    <row r="27" spans="1:166" ht="15" x14ac:dyDescent="0.25">
      <c r="A27" t="s">
        <v>103</v>
      </c>
    </row>
    <row r="28" spans="1:166" x14ac:dyDescent="0.2">
      <c r="A28" s="5" t="s">
        <v>104</v>
      </c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</row>
    <row r="29" spans="1:166" s="1" customFormat="1" ht="11.25" x14ac:dyDescent="0.2">
      <c r="AJ29" s="237" t="s">
        <v>101</v>
      </c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J29" s="237" t="s">
        <v>102</v>
      </c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</row>
  </sheetData>
  <mergeCells count="129">
    <mergeCell ref="BQ8:CH8"/>
    <mergeCell ref="CI8:CZ8"/>
    <mergeCell ref="BQ9:CH9"/>
    <mergeCell ref="CI9:CZ9"/>
    <mergeCell ref="EE10:EG10"/>
    <mergeCell ref="EJ10:ER10"/>
    <mergeCell ref="DY1:FJ1"/>
    <mergeCell ref="EV3:FJ3"/>
    <mergeCell ref="EV4:FJ4"/>
    <mergeCell ref="A5:EI5"/>
    <mergeCell ref="EV5:FJ5"/>
    <mergeCell ref="A6:EI6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EV13:FJ14"/>
    <mergeCell ref="A14:T14"/>
    <mergeCell ref="U14:AD14"/>
    <mergeCell ref="CP14:CZ14"/>
    <mergeCell ref="DA14:DK14"/>
    <mergeCell ref="DL14:DV14"/>
    <mergeCell ref="A13:AD13"/>
    <mergeCell ref="AE13:BK14"/>
    <mergeCell ref="BL13:BZ14"/>
    <mergeCell ref="CA13:CO14"/>
    <mergeCell ref="CP13:DV13"/>
    <mergeCell ref="DW13:EU14"/>
    <mergeCell ref="DA15:DK15"/>
    <mergeCell ref="DL15:DV15"/>
    <mergeCell ref="DW15:EU15"/>
    <mergeCell ref="EV15:FJ15"/>
    <mergeCell ref="A16:T16"/>
    <mergeCell ref="U16:AD16"/>
    <mergeCell ref="AE16:BK16"/>
    <mergeCell ref="BL16:BZ16"/>
    <mergeCell ref="CA16:CO16"/>
    <mergeCell ref="CP16:CZ16"/>
    <mergeCell ref="A15:T15"/>
    <mergeCell ref="U15:AD15"/>
    <mergeCell ref="AE15:BK15"/>
    <mergeCell ref="BL15:BZ15"/>
    <mergeCell ref="CA15:CO15"/>
    <mergeCell ref="CP15:CZ15"/>
    <mergeCell ref="DA16:DK16"/>
    <mergeCell ref="DL16:DV16"/>
    <mergeCell ref="DW16:EU16"/>
    <mergeCell ref="EV16:FJ16"/>
    <mergeCell ref="EV17:FJ17"/>
    <mergeCell ref="A18:T18"/>
    <mergeCell ref="U18:AD18"/>
    <mergeCell ref="AE18:BK18"/>
    <mergeCell ref="BL18:BZ18"/>
    <mergeCell ref="CA18:CO18"/>
    <mergeCell ref="CP18:CZ18"/>
    <mergeCell ref="DA18:DK18"/>
    <mergeCell ref="DL18:DV18"/>
    <mergeCell ref="DW18:EU18"/>
    <mergeCell ref="EV18:FJ18"/>
    <mergeCell ref="A17:T17"/>
    <mergeCell ref="U17:AD17"/>
    <mergeCell ref="AE17:BK17"/>
    <mergeCell ref="BL17:BZ17"/>
    <mergeCell ref="CA17:CO17"/>
    <mergeCell ref="CP17:CZ17"/>
    <mergeCell ref="DA17:DK17"/>
    <mergeCell ref="DL17:DV17"/>
    <mergeCell ref="DW17:EU17"/>
    <mergeCell ref="EV19:FJ19"/>
    <mergeCell ref="A20:T20"/>
    <mergeCell ref="U20:AD20"/>
    <mergeCell ref="AE20:BK20"/>
    <mergeCell ref="BL20:BZ20"/>
    <mergeCell ref="CA20:CO20"/>
    <mergeCell ref="CP20:CZ20"/>
    <mergeCell ref="DA20:DK20"/>
    <mergeCell ref="DL20:DV20"/>
    <mergeCell ref="DW20:EU20"/>
    <mergeCell ref="EV20:FJ20"/>
    <mergeCell ref="A19:T19"/>
    <mergeCell ref="U19:AD19"/>
    <mergeCell ref="AE19:BK19"/>
    <mergeCell ref="BL19:BZ19"/>
    <mergeCell ref="CA19:CO19"/>
    <mergeCell ref="CP19:CZ19"/>
    <mergeCell ref="DA19:DK19"/>
    <mergeCell ref="DL19:DV19"/>
    <mergeCell ref="DW19:EU19"/>
    <mergeCell ref="EV21:FJ21"/>
    <mergeCell ref="A22:T22"/>
    <mergeCell ref="U22:AD22"/>
    <mergeCell ref="AE22:BK22"/>
    <mergeCell ref="BL22:BZ22"/>
    <mergeCell ref="CA22:CO22"/>
    <mergeCell ref="CP22:CZ22"/>
    <mergeCell ref="DA22:DK22"/>
    <mergeCell ref="DL22:DV22"/>
    <mergeCell ref="DW22:EU22"/>
    <mergeCell ref="EV22:FJ22"/>
    <mergeCell ref="A21:T21"/>
    <mergeCell ref="U21:AD21"/>
    <mergeCell ref="AE21:BK21"/>
    <mergeCell ref="BL21:BZ21"/>
    <mergeCell ref="CA21:CO21"/>
    <mergeCell ref="CP21:CZ21"/>
    <mergeCell ref="DA21:DK21"/>
    <mergeCell ref="DL21:DV21"/>
    <mergeCell ref="DW21:EU21"/>
    <mergeCell ref="BL23:BZ23"/>
    <mergeCell ref="CA23:CO23"/>
    <mergeCell ref="CP23:CZ23"/>
    <mergeCell ref="DA23:DK23"/>
    <mergeCell ref="DL23:DV23"/>
    <mergeCell ref="DW23:EU23"/>
    <mergeCell ref="AJ28:BE28"/>
    <mergeCell ref="BJ28:CZ28"/>
    <mergeCell ref="AJ29:BE29"/>
    <mergeCell ref="BJ29:CZ29"/>
    <mergeCell ref="AJ25:BZ25"/>
    <mergeCell ref="CE25:CZ25"/>
    <mergeCell ref="DE25:EU25"/>
    <mergeCell ref="AJ26:BZ26"/>
    <mergeCell ref="CE26:CZ26"/>
    <mergeCell ref="DE26:EU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Лист4</vt:lpstr>
      <vt:lpstr>приложение</vt:lpstr>
      <vt:lpstr>Лист3</vt:lpstr>
      <vt:lpstr>Лист1!Область_печати</vt:lpstr>
      <vt:lpstr>Лист4!Область_печати</vt:lpstr>
      <vt:lpstr>приложение!Область_печати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cp:lastPrinted>2018-04-20T17:27:42Z</cp:lastPrinted>
  <dcterms:created xsi:type="dcterms:W3CDTF">2016-02-14T15:30:20Z</dcterms:created>
  <dcterms:modified xsi:type="dcterms:W3CDTF">2018-05-03T07:30:34Z</dcterms:modified>
</cp:coreProperties>
</file>