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6275" windowHeight="7230" activeTab="2"/>
  </bookViews>
  <sheets>
    <sheet name="Лист1" sheetId="1" r:id="rId1"/>
    <sheet name="штатное с01 по 03" sheetId="3" r:id="rId2"/>
    <sheet name="приложение" sheetId="4" r:id="rId3"/>
    <sheet name="штатное с 04-12" sheetId="5" r:id="rId4"/>
  </sheets>
  <definedNames>
    <definedName name="_xlnm.Print_Area" localSheetId="0">Лист1!$A$1:$K$68</definedName>
    <definedName name="_xlnm.Print_Area" localSheetId="2">приложение!$A$1:$J$46</definedName>
  </definedNames>
  <calcPr calcId="145621" refMode="R1C1"/>
</workbook>
</file>

<file path=xl/calcChain.xml><?xml version="1.0" encoding="utf-8"?>
<calcChain xmlns="http://schemas.openxmlformats.org/spreadsheetml/2006/main">
  <c r="DW18" i="5" l="1"/>
  <c r="D28" i="1"/>
  <c r="DW24" i="5"/>
  <c r="DW16" i="5"/>
  <c r="DW24" i="3"/>
  <c r="DW22" i="5"/>
  <c r="DW21" i="5"/>
  <c r="DW20" i="5"/>
  <c r="DW19" i="5"/>
  <c r="DW17" i="5"/>
  <c r="DW18" i="3"/>
  <c r="DW23" i="3"/>
  <c r="DW22" i="3"/>
  <c r="DW21" i="3"/>
  <c r="DW20" i="3"/>
  <c r="DW19" i="3"/>
  <c r="DW17" i="3"/>
  <c r="DW16" i="3"/>
  <c r="CA24" i="5"/>
  <c r="BL24" i="5"/>
  <c r="D37" i="1" l="1"/>
  <c r="F40" i="4"/>
  <c r="F37" i="4"/>
  <c r="F38" i="4"/>
  <c r="F39" i="4"/>
  <c r="F36" i="4"/>
  <c r="B37" i="4"/>
  <c r="B28" i="4"/>
  <c r="B25" i="4"/>
  <c r="B19" i="4"/>
  <c r="D62" i="1"/>
  <c r="B42" i="4" l="1"/>
  <c r="B43" i="4" s="1"/>
  <c r="D38" i="1"/>
  <c r="D16" i="1"/>
  <c r="B45" i="4" l="1"/>
  <c r="B46" i="4" s="1"/>
  <c r="F33" i="4"/>
  <c r="F32" i="4"/>
  <c r="F34" i="4" s="1"/>
  <c r="D41" i="1" s="1"/>
  <c r="F31" i="4"/>
  <c r="H12" i="4" l="1"/>
  <c r="J22" i="4" l="1"/>
  <c r="F21" i="4"/>
  <c r="F20" i="4"/>
  <c r="H6" i="4"/>
  <c r="H7" i="4"/>
  <c r="H8" i="4"/>
  <c r="H9" i="4"/>
  <c r="H10" i="4"/>
  <c r="H11" i="4"/>
  <c r="H5" i="4"/>
  <c r="D6" i="4"/>
  <c r="D7" i="4"/>
  <c r="D8" i="4"/>
  <c r="D9" i="4"/>
  <c r="D10" i="4"/>
  <c r="D11" i="4"/>
  <c r="D12" i="4"/>
  <c r="D13" i="4"/>
  <c r="D14" i="4"/>
  <c r="D5" i="4"/>
  <c r="CA24" i="3"/>
  <c r="BL24" i="3"/>
  <c r="F56" i="1"/>
  <c r="F23" i="4" l="1"/>
  <c r="F26" i="4" s="1"/>
  <c r="D36" i="1" s="1"/>
  <c r="H15" i="4"/>
  <c r="D15" i="4"/>
  <c r="E56" i="1" l="1"/>
  <c r="F54" i="1"/>
  <c r="F55" i="1"/>
  <c r="E10" i="1" l="1"/>
  <c r="F10" i="1" s="1"/>
  <c r="E11" i="1"/>
  <c r="F11" i="1" s="1"/>
  <c r="E12" i="1"/>
  <c r="F12" i="1" s="1"/>
  <c r="E14" i="1"/>
  <c r="F14" i="1" s="1"/>
  <c r="E15" i="1"/>
  <c r="F15" i="1" s="1"/>
  <c r="E16" i="1"/>
  <c r="F16" i="1" s="1"/>
  <c r="E18" i="1"/>
  <c r="F18" i="1" s="1"/>
  <c r="E21" i="1"/>
  <c r="F21" i="1" s="1"/>
  <c r="E22" i="1"/>
  <c r="F22" i="1" s="1"/>
  <c r="E23" i="1"/>
  <c r="F23" i="1" s="1"/>
  <c r="E24" i="1"/>
  <c r="F24" i="1" s="1"/>
  <c r="E25" i="1"/>
  <c r="F25" i="1" s="1"/>
  <c r="E28" i="1"/>
  <c r="F28" i="1" s="1"/>
  <c r="E29" i="1"/>
  <c r="F29" i="1" s="1"/>
  <c r="E30" i="1"/>
  <c r="F30" i="1" s="1"/>
  <c r="E31" i="1"/>
  <c r="F31" i="1" s="1"/>
  <c r="E34" i="1"/>
  <c r="F34" i="1" s="1"/>
  <c r="E35" i="1"/>
  <c r="F35" i="1" s="1"/>
  <c r="E36" i="1"/>
  <c r="F36" i="1" s="1"/>
  <c r="E37" i="1"/>
  <c r="F37" i="1" s="1"/>
  <c r="E38" i="1"/>
  <c r="F38" i="1" s="1"/>
  <c r="E40" i="1"/>
  <c r="F40" i="1" s="1"/>
  <c r="E41" i="1"/>
  <c r="F41" i="1" s="1"/>
  <c r="E42" i="1"/>
  <c r="F42" i="1" s="1"/>
  <c r="E43" i="1"/>
  <c r="F43" i="1" s="1"/>
  <c r="E44" i="1"/>
  <c r="F44" i="1" s="1"/>
  <c r="E47" i="1"/>
  <c r="F47" i="1" s="1"/>
  <c r="E6" i="1"/>
  <c r="F6" i="1" s="1"/>
  <c r="E7" i="1"/>
  <c r="F7" i="1" s="1"/>
  <c r="D55" i="1"/>
  <c r="D54" i="1"/>
  <c r="D53" i="1"/>
  <c r="E53" i="1" s="1"/>
  <c r="F53" i="1" s="1"/>
  <c r="E52" i="1"/>
  <c r="F52" i="1" s="1"/>
  <c r="D51" i="1"/>
  <c r="E51" i="1" s="1"/>
  <c r="F51" i="1" s="1"/>
  <c r="D50" i="1"/>
  <c r="E50" i="1" s="1"/>
  <c r="F50" i="1" s="1"/>
  <c r="D49" i="1"/>
  <c r="E49" i="1" s="1"/>
  <c r="F49" i="1" s="1"/>
  <c r="E46" i="1"/>
  <c r="F46" i="1" s="1"/>
  <c r="E45" i="1"/>
  <c r="F45" i="1" s="1"/>
  <c r="D33" i="1"/>
  <c r="E33" i="1" s="1"/>
  <c r="F33" i="1" s="1"/>
  <c r="D32" i="1"/>
  <c r="E32" i="1" s="1"/>
  <c r="F32" i="1" s="1"/>
  <c r="D20" i="1"/>
  <c r="E20" i="1" s="1"/>
  <c r="F20" i="1" s="1"/>
  <c r="D17" i="1"/>
  <c r="E17" i="1" s="1"/>
  <c r="F17" i="1" s="1"/>
  <c r="D13" i="1"/>
  <c r="E13" i="1" s="1"/>
  <c r="F13" i="1" s="1"/>
  <c r="D5" i="1"/>
  <c r="D8" i="1" s="1"/>
  <c r="D9" i="1" l="1"/>
  <c r="E9" i="1" s="1"/>
  <c r="F9" i="1" s="1"/>
  <c r="D39" i="1"/>
  <c r="E39" i="1" s="1"/>
  <c r="F39" i="1" s="1"/>
  <c r="D48" i="1"/>
  <c r="E48" i="1" s="1"/>
  <c r="F48" i="1" s="1"/>
  <c r="D27" i="1"/>
  <c r="E27" i="1" s="1"/>
  <c r="F27" i="1" s="1"/>
  <c r="E5" i="1"/>
  <c r="F5" i="1" s="1"/>
  <c r="D26" i="1"/>
  <c r="E26" i="1" s="1"/>
  <c r="F26" i="1" s="1"/>
  <c r="D19" i="1" l="1"/>
  <c r="E19" i="1" l="1"/>
  <c r="F19" i="1" s="1"/>
  <c r="D4" i="1"/>
  <c r="E8" i="1"/>
  <c r="F8" i="1" s="1"/>
  <c r="D57" i="1" l="1"/>
  <c r="E4" i="1"/>
  <c r="F4" i="1" s="1"/>
  <c r="D58" i="1" l="1"/>
  <c r="F58" i="1"/>
  <c r="D67" i="1"/>
  <c r="F57" i="1"/>
</calcChain>
</file>

<file path=xl/sharedStrings.xml><?xml version="1.0" encoding="utf-8"?>
<sst xmlns="http://schemas.openxmlformats.org/spreadsheetml/2006/main" count="268" uniqueCount="192">
  <si>
    <t>Статья расходов</t>
  </si>
  <si>
    <t>Расходы в руб. год</t>
  </si>
  <si>
    <t>план</t>
  </si>
  <si>
    <t>1. Управление (административное руководство), всего:</t>
  </si>
  <si>
    <t>1.1. Заработная плата персонала управления ТСЖ(всего)</t>
  </si>
  <si>
    <t>1.1.1. Председатель ТСЖ</t>
  </si>
  <si>
    <t xml:space="preserve"> 1.1.2. Бухгалтер</t>
  </si>
  <si>
    <t>1.2. Отчисления в страховые фонды персонала управления ТСЖ (всего)</t>
  </si>
  <si>
    <t>1.3. Содержание конторы правления (всего)</t>
  </si>
  <si>
    <t>1.3.1. Расходы на телефон</t>
  </si>
  <si>
    <t>1.3.2 Канцелярские и почтовые расходы</t>
  </si>
  <si>
    <t>1.3.3. Обучение персонала, юр услуги</t>
  </si>
  <si>
    <t>1.3.4. Оплата консультационных услуг</t>
  </si>
  <si>
    <t>1.3.5. Служебные разъезды</t>
  </si>
  <si>
    <t>1.3.6. Содержание и ремонт оргтехники</t>
  </si>
  <si>
    <t>1.3.7. Расходы на сайт</t>
  </si>
  <si>
    <t>1.3.8. Расходы на Интернет</t>
  </si>
  <si>
    <t>1.3.9. Программное обеспечение</t>
  </si>
  <si>
    <t>2. Содержание и обслуживание общего имущества,     всего:</t>
  </si>
  <si>
    <t>2.1. Заработная плата обслуживающего персонала (итого)</t>
  </si>
  <si>
    <t>2.1.1. Электрик</t>
  </si>
  <si>
    <t>2.1.2. Сантехник</t>
  </si>
  <si>
    <t>2.1.3. Уборщица</t>
  </si>
  <si>
    <t>2.1.4. Дворник</t>
  </si>
  <si>
    <t>2.1.5. Лифтер</t>
  </si>
  <si>
    <t>2.2. Отчисления в страховые фонды обслуживающего персонала (Итого)</t>
  </si>
  <si>
    <t>2.3. Материалы, инвентарь и хозяйственные принадлежности</t>
  </si>
  <si>
    <t>2.3.1. Материалы для дворника, уборщицы</t>
  </si>
  <si>
    <t>2.3.2. Материалы для текущего ремонта дома</t>
  </si>
  <si>
    <t>2.3.4. Материалы для сантехника</t>
  </si>
  <si>
    <t>2.3.5. Прочее</t>
  </si>
  <si>
    <t>2.4. Коммунальные  и пр. услуги по содержанию общего имущества</t>
  </si>
  <si>
    <t>2.4.1. Обслуживание УУТЭ</t>
  </si>
  <si>
    <t>2.4.2. Промывка, опрессовка и подготовка дома к зиме</t>
  </si>
  <si>
    <t>2.4.3. Метрологическое обслуживание (водяной, тепловой, электрический счетчики)</t>
  </si>
  <si>
    <t>2.4.4. Вывоз ТБО</t>
  </si>
  <si>
    <t>2.4.5. Санитарное содержание общего имущества (дератизация, дезинсекция и пр.)</t>
  </si>
  <si>
    <t>2.5. Содержание и ремонт здания и основных средств</t>
  </si>
  <si>
    <t>2.5.3. Лифты (электроэнергия)</t>
  </si>
  <si>
    <t>2.5.4. Лифты (страхование)</t>
  </si>
  <si>
    <t>2.5.5. Текущий ремонт внутри дома, подъездов, подвала, крыши, фасада здания и пр.</t>
  </si>
  <si>
    <t>3.  Оплата услуг банка</t>
  </si>
  <si>
    <t>4. Налоги (УСН и др.)</t>
  </si>
  <si>
    <t>5. Формирование фондов (резервов),    всего:</t>
  </si>
  <si>
    <t>5.1. Фонд восстановления и замены основных средств</t>
  </si>
  <si>
    <t>5.2. Фонд текущего ремонта</t>
  </si>
  <si>
    <t>5.4. Резерв непредвиденных расходов</t>
  </si>
  <si>
    <t xml:space="preserve">   6. Непредвиденные расходы</t>
  </si>
  <si>
    <t xml:space="preserve">   8. Отчисления в страховые фонды</t>
  </si>
  <si>
    <t xml:space="preserve">   9. Транспортные расходы</t>
  </si>
  <si>
    <t>ИТОГО по смете</t>
  </si>
  <si>
    <t>Сметные расходы на 1 кв.м площади помещений в месяц (общая площадь помещений 7209 кв. м</t>
  </si>
  <si>
    <t>Статьи доходов</t>
  </si>
  <si>
    <t>Доходы в руб.</t>
  </si>
  <si>
    <t>Аренда кладовок</t>
  </si>
  <si>
    <t>Договоры с Интернет- операторами</t>
  </si>
  <si>
    <t>2.1. Билайн (Вымпелком)</t>
  </si>
  <si>
    <t>2.2. Электроком</t>
  </si>
  <si>
    <t>Техническое обслуживание</t>
  </si>
  <si>
    <t>Председатель правления ТСЖ  "Лазурный" _________ /_____________/</t>
  </si>
  <si>
    <t>Главный бухгалтер ТСЖ "Лазурный"    _________ /_____________/</t>
  </si>
  <si>
    <t>год</t>
  </si>
  <si>
    <t>месяц</t>
  </si>
  <si>
    <t>2.3.3. Материалы для освещения, датчики движения, видеонаблюдение и пр.(лампачки, реле, замена перегоревших светильников)</t>
  </si>
  <si>
    <t>Унифицированная форма № Т-3
Утверждена Постановлением Госкомстата России от 05.01.2004 № 1</t>
  </si>
  <si>
    <t>Код</t>
  </si>
  <si>
    <t>Форма по ОКУД</t>
  </si>
  <si>
    <t>0301017</t>
  </si>
  <si>
    <t>по ОКПО</t>
  </si>
  <si>
    <t>(наименование организации)</t>
  </si>
  <si>
    <t>Номер документа</t>
  </si>
  <si>
    <t>Дата составления</t>
  </si>
  <si>
    <t>ШТАТНОЕ РАСПИСАНИЕ</t>
  </si>
  <si>
    <t>УТВЕРЖДЕНО</t>
  </si>
  <si>
    <t>Приказом организации от "</t>
  </si>
  <si>
    <t>"</t>
  </si>
  <si>
    <t xml:space="preserve">г. № </t>
  </si>
  <si>
    <t>на период</t>
  </si>
  <si>
    <t>с "</t>
  </si>
  <si>
    <t>г.</t>
  </si>
  <si>
    <t>Штат в количестве</t>
  </si>
  <si>
    <t>единиц</t>
  </si>
  <si>
    <t>Структурное подразделение</t>
  </si>
  <si>
    <t>Должность (специальность, профессия), разряд, класс (категория) квалификации</t>
  </si>
  <si>
    <t>Количество штатных единиц</t>
  </si>
  <si>
    <t>Тарифная ставка (оклад) и пр., руб.</t>
  </si>
  <si>
    <t>Надбавки, руб.</t>
  </si>
  <si>
    <t>Всего, руб.
(гр. 5 + гр. 6 + гр. 7 + гр. 8)</t>
  </si>
  <si>
    <t>Примечание</t>
  </si>
  <si>
    <t>наименование</t>
  </si>
  <si>
    <t>код</t>
  </si>
  <si>
    <t>1</t>
  </si>
  <si>
    <t>2</t>
  </si>
  <si>
    <t>Бухгалтер</t>
  </si>
  <si>
    <t>3</t>
  </si>
  <si>
    <t>4</t>
  </si>
  <si>
    <t>Сантехник</t>
  </si>
  <si>
    <t>5</t>
  </si>
  <si>
    <t>Итого</t>
  </si>
  <si>
    <t>Руководитель кадровой службы</t>
  </si>
  <si>
    <t>(должность)</t>
  </si>
  <si>
    <t>(личная подпись)</t>
  </si>
  <si>
    <t>(расшифровка подписи)</t>
  </si>
  <si>
    <t>штатное расписание</t>
  </si>
  <si>
    <t>Главный бухгалтер</t>
  </si>
  <si>
    <t>ТСЖ "Лазурный"</t>
  </si>
  <si>
    <t>Председатель</t>
  </si>
  <si>
    <t>Дворник</t>
  </si>
  <si>
    <t>Уборщица</t>
  </si>
  <si>
    <t>Электрик</t>
  </si>
  <si>
    <t>Лифтер</t>
  </si>
  <si>
    <t>уборка мусоропровода</t>
  </si>
  <si>
    <t>за погоду ( по факт погоде)</t>
  </si>
  <si>
    <t>штатное</t>
  </si>
  <si>
    <t xml:space="preserve">Материалы для дворника </t>
  </si>
  <si>
    <t xml:space="preserve">Материалы </t>
  </si>
  <si>
    <t>колич</t>
  </si>
  <si>
    <t>веники</t>
  </si>
  <si>
    <t>совок</t>
  </si>
  <si>
    <t>ведро</t>
  </si>
  <si>
    <t>тряпки</t>
  </si>
  <si>
    <t>швабра</t>
  </si>
  <si>
    <t>хлорка для мытья мусор камер</t>
  </si>
  <si>
    <t>грабли</t>
  </si>
  <si>
    <t>снеговая лопата</t>
  </si>
  <si>
    <t>цена за  шт.</t>
  </si>
  <si>
    <t>итого</t>
  </si>
  <si>
    <t>Материалы для уборщицы</t>
  </si>
  <si>
    <t>веник</t>
  </si>
  <si>
    <t>тряпка</t>
  </si>
  <si>
    <t>жидкость для мытья</t>
  </si>
  <si>
    <t>ведро (с отжимом)</t>
  </si>
  <si>
    <t>швабра (держак для швабры)</t>
  </si>
  <si>
    <t>термометры</t>
  </si>
  <si>
    <t>название</t>
  </si>
  <si>
    <t>цена</t>
  </si>
  <si>
    <t>манометры</t>
  </si>
  <si>
    <t>Таб 1</t>
  </si>
  <si>
    <t>приложение</t>
  </si>
  <si>
    <t xml:space="preserve">ежемесячное </t>
  </si>
  <si>
    <t>подвал травля блох</t>
  </si>
  <si>
    <t>цена за раз</t>
  </si>
  <si>
    <t>15600 ежемес обслуживание, 2000 ввод в коммерцию</t>
  </si>
  <si>
    <t>приложение Таб 1</t>
  </si>
  <si>
    <t>мусорный мешок</t>
  </si>
  <si>
    <t>хлорка/жидкость для мытья</t>
  </si>
  <si>
    <t>2.5.1. Текущий ремонт инженерного оборудования дома (газовое оборудывание)</t>
  </si>
  <si>
    <t>15000 сама промывка, работа 7500, стоки 5000</t>
  </si>
  <si>
    <t>лифт обслуживание</t>
  </si>
  <si>
    <t>ремонт(возможный)</t>
  </si>
  <si>
    <t>ежегодное освидетельствование</t>
  </si>
  <si>
    <t>10. Проверка аудиторской компании</t>
  </si>
  <si>
    <t>1788- наш сайт 3000- ГИС ЖКХ  4400- электронная отчетность</t>
  </si>
  <si>
    <t>Обслуживание бух программы 2000 *5=10 000</t>
  </si>
  <si>
    <t>2.5.6. Текущий ремонт и благоустройство придомовой территории</t>
  </si>
  <si>
    <t>Переходящие остатки (доход от коммерческой деятельности) с предыдущего года</t>
  </si>
  <si>
    <t xml:space="preserve"> Текущий ремонт инженерного оборудования дома (эл счетчик, газовое оборудывание)</t>
  </si>
  <si>
    <t>замена  трубопровода 50</t>
  </si>
  <si>
    <t xml:space="preserve">работа по замене </t>
  </si>
  <si>
    <t xml:space="preserve">материал </t>
  </si>
  <si>
    <t>Ремонт воздуховодов на крыше.</t>
  </si>
  <si>
    <t>работа с налогами</t>
  </si>
  <si>
    <t>материал</t>
  </si>
  <si>
    <t>материал, доставка</t>
  </si>
  <si>
    <t>покраска газовой трубы</t>
  </si>
  <si>
    <t>материал 4 б краски* 150</t>
  </si>
  <si>
    <t xml:space="preserve">работа с налогами </t>
  </si>
  <si>
    <t>работа</t>
  </si>
  <si>
    <t xml:space="preserve">замена счетчика </t>
  </si>
  <si>
    <t>счетчик</t>
  </si>
  <si>
    <t>если оплачиваем 130 000 (коммерч денег)</t>
  </si>
  <si>
    <t>Если все работы в смете</t>
  </si>
  <si>
    <r>
      <t>5.3. Фонд капитального ремонта (</t>
    </r>
    <r>
      <rPr>
        <b/>
        <sz val="26"/>
        <color rgb="FF000000"/>
        <rFont val="Arial"/>
        <family val="2"/>
        <charset val="204"/>
      </rPr>
      <t>отдельный специальный счет ТСЖ</t>
    </r>
    <r>
      <rPr>
        <sz val="26"/>
        <color rgb="FF000000"/>
        <rFont val="Arial"/>
        <family val="2"/>
        <charset val="204"/>
      </rPr>
      <t>)</t>
    </r>
  </si>
  <si>
    <t>2.3. Сумма-Телеком</t>
  </si>
  <si>
    <t>2.4. Эр-Телеком</t>
  </si>
  <si>
    <t>январь</t>
  </si>
  <si>
    <t>оплата</t>
  </si>
  <si>
    <t>февраль</t>
  </si>
  <si>
    <t>март</t>
  </si>
  <si>
    <t>остальные месяца</t>
  </si>
  <si>
    <t>ИТого</t>
  </si>
  <si>
    <t>Приложение</t>
  </si>
  <si>
    <t>2.4.4.  Расчет ТБО</t>
  </si>
  <si>
    <t>2.4.3 Расчет по Лифтам</t>
  </si>
  <si>
    <t>2.5.2. Лифты (обслуживание, освидетельствование, ремонт)</t>
  </si>
  <si>
    <t>Проект сметы доходов и расходов на 2017 г.</t>
  </si>
  <si>
    <t>3 месяца</t>
  </si>
  <si>
    <t>9 месяца</t>
  </si>
  <si>
    <t>01</t>
  </si>
  <si>
    <t>17</t>
  </si>
  <si>
    <t>6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</si>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</sst>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22"/>
      <color rgb="FF000000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22"/>
      <color theme="1"/>
      <name val="Arial"/>
      <family val="2"/>
      <charset val="204"/>
    </font>
    <font>
      <sz val="22"/>
      <color theme="1"/>
      <name val="Calibri"/>
      <family val="2"/>
      <charset val="204"/>
      <scheme val="minor"/>
    </font>
    <font>
      <sz val="24"/>
      <color theme="1"/>
      <name val="Arial"/>
      <family val="2"/>
      <charset val="204"/>
    </font>
    <font>
      <b/>
      <sz val="24"/>
      <color rgb="FF000000"/>
      <name val="Arial"/>
      <family val="2"/>
      <charset val="204"/>
    </font>
    <font>
      <sz val="24"/>
      <color rgb="FF000000"/>
      <name val="Arial"/>
      <family val="2"/>
      <charset val="204"/>
    </font>
    <font>
      <b/>
      <sz val="24"/>
      <color theme="1"/>
      <name val="Arial"/>
      <family val="2"/>
      <charset val="204"/>
    </font>
    <font>
      <sz val="24"/>
      <color theme="1"/>
      <name val="Calibri"/>
      <family val="2"/>
      <charset val="204"/>
      <scheme val="minor"/>
    </font>
    <font>
      <sz val="26"/>
      <color theme="1"/>
      <name val="Arial"/>
      <family val="2"/>
      <charset val="204"/>
    </font>
    <font>
      <b/>
      <sz val="26"/>
      <color rgb="FF000000"/>
      <name val="Arial"/>
      <family val="2"/>
      <charset val="204"/>
    </font>
    <font>
      <sz val="26"/>
      <color rgb="FF000000"/>
      <name val="Arial"/>
      <family val="2"/>
      <charset val="204"/>
    </font>
    <font>
      <b/>
      <sz val="26"/>
      <color theme="1"/>
      <name val="Arial"/>
      <family val="2"/>
      <charset val="204"/>
    </font>
    <font>
      <sz val="26"/>
      <color theme="1"/>
      <name val="Calibri"/>
      <family val="2"/>
      <charset val="204"/>
      <scheme val="minor"/>
    </font>
    <font>
      <b/>
      <i/>
      <u/>
      <sz val="24"/>
      <color theme="1"/>
      <name val="Calibri"/>
      <family val="2"/>
      <charset val="204"/>
      <scheme val="minor"/>
    </font>
    <font>
      <sz val="28"/>
      <color rgb="FF000000"/>
      <name val="Goudy Stout"/>
      <family val="1"/>
    </font>
    <font>
      <sz val="28"/>
      <color theme="1"/>
      <name val="Goudy Stout"/>
      <family val="1"/>
    </font>
    <font>
      <i/>
      <u/>
      <sz val="28"/>
      <color theme="1"/>
      <name val="Goudy Stout"/>
      <family val="1"/>
    </font>
    <font>
      <b/>
      <i/>
      <sz val="48"/>
      <color theme="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CFCF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Border="1"/>
    <xf numFmtId="0" fontId="4" fillId="0" borderId="0" xfId="0" applyFont="1"/>
    <xf numFmtId="0" fontId="5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right"/>
    </xf>
    <xf numFmtId="0" fontId="7" fillId="0" borderId="0" xfId="0" applyFont="1"/>
    <xf numFmtId="0" fontId="7" fillId="0" borderId="12" xfId="0" applyFont="1" applyBorder="1"/>
    <xf numFmtId="0" fontId="7" fillId="0" borderId="12" xfId="0" applyFont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vertical="top"/>
    </xf>
    <xf numFmtId="0" fontId="9" fillId="0" borderId="0" xfId="0" applyFont="1"/>
    <xf numFmtId="0" fontId="9" fillId="0" borderId="0" xfId="0" applyFont="1" applyAlignment="1"/>
    <xf numFmtId="0" fontId="6" fillId="7" borderId="0" xfId="0" applyFont="1" applyFill="1" applyBorder="1" applyAlignment="1">
      <alignment vertical="top" wrapText="1"/>
    </xf>
    <xf numFmtId="0" fontId="9" fillId="0" borderId="0" xfId="0" applyFont="1" applyAlignment="1">
      <alignment vertical="top"/>
    </xf>
    <xf numFmtId="0" fontId="11" fillId="2" borderId="12" xfId="0" applyFont="1" applyFill="1" applyBorder="1" applyAlignment="1">
      <alignment vertical="top" wrapText="1"/>
    </xf>
    <xf numFmtId="0" fontId="12" fillId="4" borderId="12" xfId="0" applyFont="1" applyFill="1" applyBorder="1" applyAlignment="1">
      <alignment vertical="top" wrapText="1"/>
    </xf>
    <xf numFmtId="0" fontId="10" fillId="4" borderId="12" xfId="0" applyFont="1" applyFill="1" applyBorder="1" applyAlignment="1">
      <alignment vertical="top"/>
    </xf>
    <xf numFmtId="0" fontId="12" fillId="10" borderId="12" xfId="0" applyFont="1" applyFill="1" applyBorder="1" applyAlignment="1">
      <alignment vertical="top" wrapText="1"/>
    </xf>
    <xf numFmtId="0" fontId="15" fillId="0" borderId="0" xfId="0" applyFont="1" applyAlignment="1">
      <alignment vertical="top"/>
    </xf>
    <xf numFmtId="0" fontId="16" fillId="2" borderId="12" xfId="0" applyFont="1" applyFill="1" applyBorder="1" applyAlignment="1">
      <alignment vertical="top" wrapText="1"/>
    </xf>
    <xf numFmtId="0" fontId="17" fillId="4" borderId="12" xfId="0" applyFont="1" applyFill="1" applyBorder="1" applyAlignment="1">
      <alignment vertical="top" wrapText="1"/>
    </xf>
    <xf numFmtId="0" fontId="15" fillId="4" borderId="12" xfId="0" applyFont="1" applyFill="1" applyBorder="1" applyAlignment="1">
      <alignment vertical="top"/>
    </xf>
    <xf numFmtId="0" fontId="17" fillId="10" borderId="12" xfId="0" applyFont="1" applyFill="1" applyBorder="1" applyAlignment="1">
      <alignment vertical="top" wrapText="1"/>
    </xf>
    <xf numFmtId="0" fontId="17" fillId="4" borderId="13" xfId="0" applyFont="1" applyFill="1" applyBorder="1" applyAlignment="1">
      <alignment vertical="top" wrapText="1"/>
    </xf>
    <xf numFmtId="0" fontId="17" fillId="4" borderId="16" xfId="0" applyFont="1" applyFill="1" applyBorder="1" applyAlignment="1">
      <alignment vertical="top" wrapText="1"/>
    </xf>
    <xf numFmtId="0" fontId="17" fillId="4" borderId="17" xfId="0" applyFont="1" applyFill="1" applyBorder="1" applyAlignment="1">
      <alignment vertical="top" wrapText="1"/>
    </xf>
    <xf numFmtId="0" fontId="17" fillId="4" borderId="14" xfId="0" applyFont="1" applyFill="1" applyBorder="1" applyAlignment="1">
      <alignment vertical="top" wrapText="1"/>
    </xf>
    <xf numFmtId="0" fontId="17" fillId="4" borderId="10" xfId="0" applyFont="1" applyFill="1" applyBorder="1" applyAlignment="1">
      <alignment vertical="top" wrapText="1"/>
    </xf>
    <xf numFmtId="0" fontId="18" fillId="3" borderId="3" xfId="0" applyFont="1" applyFill="1" applyBorder="1" applyAlignment="1">
      <alignment vertical="top"/>
    </xf>
    <xf numFmtId="0" fontId="18" fillId="3" borderId="20" xfId="0" applyFont="1" applyFill="1" applyBorder="1" applyAlignment="1">
      <alignment vertical="top"/>
    </xf>
    <xf numFmtId="0" fontId="18" fillId="3" borderId="5" xfId="0" applyFont="1" applyFill="1" applyBorder="1" applyAlignment="1">
      <alignment vertical="top"/>
    </xf>
    <xf numFmtId="0" fontId="16" fillId="2" borderId="25" xfId="0" applyFont="1" applyFill="1" applyBorder="1" applyAlignment="1">
      <alignment vertical="top" wrapText="1"/>
    </xf>
    <xf numFmtId="0" fontId="16" fillId="2" borderId="20" xfId="0" applyFont="1" applyFill="1" applyBorder="1" applyAlignment="1">
      <alignment vertical="top" wrapText="1"/>
    </xf>
    <xf numFmtId="0" fontId="16" fillId="4" borderId="1" xfId="0" applyFont="1" applyFill="1" applyBorder="1" applyAlignment="1">
      <alignment vertical="top" wrapText="1"/>
    </xf>
    <xf numFmtId="0" fontId="16" fillId="4" borderId="2" xfId="0" applyFont="1" applyFill="1" applyBorder="1" applyAlignment="1">
      <alignment vertical="top" wrapText="1"/>
    </xf>
    <xf numFmtId="0" fontId="15" fillId="0" borderId="9" xfId="0" applyFont="1" applyBorder="1" applyAlignment="1">
      <alignment vertical="top"/>
    </xf>
    <xf numFmtId="0" fontId="15" fillId="0" borderId="12" xfId="0" applyFont="1" applyBorder="1" applyAlignment="1">
      <alignment vertical="top"/>
    </xf>
    <xf numFmtId="49" fontId="15" fillId="0" borderId="12" xfId="0" applyNumberFormat="1" applyFont="1" applyBorder="1" applyAlignment="1">
      <alignment vertical="top"/>
    </xf>
    <xf numFmtId="49" fontId="15" fillId="0" borderId="0" xfId="0" applyNumberFormat="1" applyFont="1" applyBorder="1" applyAlignment="1">
      <alignment vertical="top"/>
    </xf>
    <xf numFmtId="0" fontId="16" fillId="4" borderId="15" xfId="0" applyFont="1" applyFill="1" applyBorder="1" applyAlignment="1">
      <alignment vertical="top" wrapText="1"/>
    </xf>
    <xf numFmtId="0" fontId="16" fillId="7" borderId="0" xfId="0" applyFont="1" applyFill="1" applyBorder="1" applyAlignment="1">
      <alignment vertical="top" wrapText="1"/>
    </xf>
    <xf numFmtId="0" fontId="19" fillId="0" borderId="0" xfId="0" applyFont="1" applyAlignment="1">
      <alignment vertical="top"/>
    </xf>
    <xf numFmtId="0" fontId="7" fillId="0" borderId="12" xfId="0" applyFont="1" applyFill="1" applyBorder="1"/>
    <xf numFmtId="0" fontId="7" fillId="9" borderId="12" xfId="0" applyFont="1" applyFill="1" applyBorder="1"/>
    <xf numFmtId="3" fontId="7" fillId="9" borderId="12" xfId="0" applyNumberFormat="1" applyFont="1" applyFill="1" applyBorder="1"/>
    <xf numFmtId="0" fontId="7" fillId="12" borderId="12" xfId="0" applyFont="1" applyFill="1" applyBorder="1"/>
    <xf numFmtId="3" fontId="7" fillId="12" borderId="12" xfId="0" applyNumberFormat="1" applyFont="1" applyFill="1" applyBorder="1"/>
    <xf numFmtId="0" fontId="7" fillId="11" borderId="12" xfId="0" applyFont="1" applyFill="1" applyBorder="1"/>
    <xf numFmtId="0" fontId="7" fillId="0" borderId="14" xfId="0" applyFont="1" applyBorder="1"/>
    <xf numFmtId="0" fontId="7" fillId="9" borderId="0" xfId="0" applyFont="1" applyFill="1"/>
    <xf numFmtId="0" fontId="7" fillId="0" borderId="22" xfId="0" applyFont="1" applyBorder="1"/>
    <xf numFmtId="0" fontId="7" fillId="0" borderId="22" xfId="0" applyFont="1" applyBorder="1" applyAlignment="1">
      <alignment wrapText="1"/>
    </xf>
    <xf numFmtId="0" fontId="7" fillId="0" borderId="22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9" borderId="4" xfId="0" applyFont="1" applyFill="1" applyBorder="1"/>
    <xf numFmtId="3" fontId="7" fillId="0" borderId="0" xfId="0" applyNumberFormat="1" applyFont="1"/>
    <xf numFmtId="0" fontId="14" fillId="0" borderId="0" xfId="0" applyFont="1"/>
    <xf numFmtId="0" fontId="10" fillId="0" borderId="0" xfId="0" applyFont="1"/>
    <xf numFmtId="0" fontId="14" fillId="0" borderId="12" xfId="0" applyFont="1" applyBorder="1"/>
    <xf numFmtId="0" fontId="14" fillId="0" borderId="12" xfId="0" applyFont="1" applyBorder="1" applyAlignment="1"/>
    <xf numFmtId="0" fontId="14" fillId="0" borderId="12" xfId="0" applyFont="1" applyBorder="1" applyAlignment="1">
      <alignment wrapText="1"/>
    </xf>
    <xf numFmtId="0" fontId="12" fillId="4" borderId="8" xfId="0" applyFont="1" applyFill="1" applyBorder="1" applyAlignment="1">
      <alignment vertical="top" wrapText="1"/>
    </xf>
    <xf numFmtId="0" fontId="14" fillId="0" borderId="0" xfId="0" applyFont="1" applyAlignment="1">
      <alignment wrapText="1"/>
    </xf>
    <xf numFmtId="0" fontId="12" fillId="4" borderId="19" xfId="0" applyFont="1" applyFill="1" applyBorder="1" applyAlignment="1">
      <alignment vertical="top" wrapText="1"/>
    </xf>
    <xf numFmtId="0" fontId="10" fillId="4" borderId="8" xfId="0" applyFont="1" applyFill="1" applyBorder="1" applyAlignment="1">
      <alignment vertical="top"/>
    </xf>
    <xf numFmtId="0" fontId="13" fillId="3" borderId="2" xfId="0" applyFont="1" applyFill="1" applyBorder="1" applyAlignment="1">
      <alignment vertical="top"/>
    </xf>
    <xf numFmtId="0" fontId="13" fillId="3" borderId="15" xfId="0" applyFont="1" applyFill="1" applyBorder="1" applyAlignment="1">
      <alignment vertical="top"/>
    </xf>
    <xf numFmtId="0" fontId="20" fillId="13" borderId="12" xfId="0" applyFont="1" applyFill="1" applyBorder="1"/>
    <xf numFmtId="0" fontId="11" fillId="2" borderId="1" xfId="0" applyFont="1" applyFill="1" applyBorder="1" applyAlignment="1">
      <alignment vertical="top" wrapText="1"/>
    </xf>
    <xf numFmtId="0" fontId="11" fillId="2" borderId="15" xfId="0" applyFont="1" applyFill="1" applyBorder="1" applyAlignment="1">
      <alignment vertical="top" wrapText="1"/>
    </xf>
    <xf numFmtId="0" fontId="10" fillId="0" borderId="19" xfId="0" applyFont="1" applyBorder="1" applyAlignment="1">
      <alignment vertical="top"/>
    </xf>
    <xf numFmtId="0" fontId="10" fillId="0" borderId="30" xfId="0" applyFont="1" applyBorder="1" applyAlignment="1">
      <alignment vertical="top"/>
    </xf>
    <xf numFmtId="0" fontId="10" fillId="0" borderId="31" xfId="0" applyFont="1" applyBorder="1" applyAlignment="1">
      <alignment vertical="top"/>
    </xf>
    <xf numFmtId="0" fontId="21" fillId="2" borderId="12" xfId="0" applyFont="1" applyFill="1" applyBorder="1" applyAlignment="1">
      <alignment horizontal="center" vertical="top" wrapText="1"/>
    </xf>
    <xf numFmtId="2" fontId="22" fillId="0" borderId="12" xfId="0" applyNumberFormat="1" applyFont="1" applyBorder="1"/>
    <xf numFmtId="3" fontId="21" fillId="3" borderId="12" xfId="0" applyNumberFormat="1" applyFont="1" applyFill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horizontal="center" vertical="center" wrapText="1"/>
    </xf>
    <xf numFmtId="3" fontId="21" fillId="5" borderId="12" xfId="0" applyNumberFormat="1" applyFont="1" applyFill="1" applyBorder="1" applyAlignment="1">
      <alignment horizontal="center" vertical="center" wrapText="1"/>
    </xf>
    <xf numFmtId="3" fontId="21" fillId="10" borderId="12" xfId="0" applyNumberFormat="1" applyFont="1" applyFill="1" applyBorder="1" applyAlignment="1">
      <alignment horizontal="center" vertical="center" wrapText="1"/>
    </xf>
    <xf numFmtId="2" fontId="22" fillId="10" borderId="12" xfId="0" applyNumberFormat="1" applyFont="1" applyFill="1" applyBorder="1"/>
    <xf numFmtId="3" fontId="21" fillId="4" borderId="12" xfId="0" applyNumberFormat="1" applyFont="1" applyFill="1" applyBorder="1" applyAlignment="1">
      <alignment horizontal="center" vertical="center" wrapText="1"/>
    </xf>
    <xf numFmtId="3" fontId="21" fillId="0" borderId="9" xfId="0" applyNumberFormat="1" applyFont="1" applyFill="1" applyBorder="1" applyAlignment="1">
      <alignment horizontal="center" vertical="center" wrapText="1"/>
    </xf>
    <xf numFmtId="3" fontId="21" fillId="3" borderId="9" xfId="0" applyNumberFormat="1" applyFont="1" applyFill="1" applyBorder="1" applyAlignment="1">
      <alignment horizontal="center" vertical="center" wrapText="1"/>
    </xf>
    <xf numFmtId="2" fontId="22" fillId="0" borderId="0" xfId="0" applyNumberFormat="1" applyFont="1"/>
    <xf numFmtId="3" fontId="21" fillId="3" borderId="21" xfId="0" applyNumberFormat="1" applyFont="1" applyFill="1" applyBorder="1" applyAlignment="1">
      <alignment horizontal="center" vertical="center" wrapText="1"/>
    </xf>
    <xf numFmtId="3" fontId="21" fillId="3" borderId="7" xfId="0" applyNumberFormat="1" applyFont="1" applyFill="1" applyBorder="1" applyAlignment="1">
      <alignment horizontal="center" vertical="center" wrapText="1"/>
    </xf>
    <xf numFmtId="3" fontId="21" fillId="6" borderId="9" xfId="0" applyNumberFormat="1" applyFont="1" applyFill="1" applyBorder="1" applyAlignment="1">
      <alignment horizontal="center" vertical="center" wrapText="1"/>
    </xf>
    <xf numFmtId="4" fontId="21" fillId="4" borderId="24" xfId="0" applyNumberFormat="1" applyFont="1" applyFill="1" applyBorder="1" applyAlignment="1">
      <alignment horizontal="center" vertical="center" wrapText="1"/>
    </xf>
    <xf numFmtId="3" fontId="21" fillId="4" borderId="23" xfId="0" applyNumberFormat="1" applyFont="1" applyFill="1" applyBorder="1" applyAlignment="1">
      <alignment horizontal="center" vertical="center" wrapText="1"/>
    </xf>
    <xf numFmtId="2" fontId="23" fillId="13" borderId="12" xfId="0" applyNumberFormat="1" applyFont="1" applyFill="1" applyBorder="1"/>
    <xf numFmtId="0" fontId="21" fillId="2" borderId="26" xfId="0" applyFont="1" applyFill="1" applyBorder="1" applyAlignment="1">
      <alignment horizontal="center" vertical="top" wrapText="1"/>
    </xf>
    <xf numFmtId="0" fontId="21" fillId="2" borderId="27" xfId="0" applyFont="1" applyFill="1" applyBorder="1" applyAlignment="1">
      <alignment horizontal="center" vertical="top" wrapText="1"/>
    </xf>
    <xf numFmtId="0" fontId="21" fillId="2" borderId="28" xfId="0" applyFont="1" applyFill="1" applyBorder="1" applyAlignment="1">
      <alignment horizontal="center" vertical="top" wrapText="1"/>
    </xf>
    <xf numFmtId="0" fontId="21" fillId="2" borderId="29" xfId="0" applyFont="1" applyFill="1" applyBorder="1" applyAlignment="1">
      <alignment horizontal="center" vertical="top" wrapText="1"/>
    </xf>
    <xf numFmtId="3" fontId="22" fillId="0" borderId="4" xfId="0" applyNumberFormat="1" applyFont="1" applyBorder="1" applyAlignment="1">
      <alignment horizontal="center" vertical="center"/>
    </xf>
    <xf numFmtId="3" fontId="22" fillId="0" borderId="7" xfId="0" applyNumberFormat="1" applyFont="1" applyBorder="1" applyAlignment="1">
      <alignment horizontal="center" vertical="center"/>
    </xf>
    <xf numFmtId="3" fontId="22" fillId="0" borderId="9" xfId="0" applyNumberFormat="1" applyFont="1" applyBorder="1" applyAlignment="1">
      <alignment horizontal="center" vertical="center"/>
    </xf>
    <xf numFmtId="3" fontId="22" fillId="0" borderId="12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/>
    </xf>
    <xf numFmtId="0" fontId="21" fillId="7" borderId="0" xfId="0" applyFont="1" applyFill="1" applyBorder="1" applyAlignment="1">
      <alignment wrapText="1"/>
    </xf>
    <xf numFmtId="0" fontId="22" fillId="0" borderId="0" xfId="0" applyFont="1"/>
    <xf numFmtId="0" fontId="7" fillId="0" borderId="14" xfId="0" applyFont="1" applyFill="1" applyBorder="1"/>
    <xf numFmtId="0" fontId="7" fillId="14" borderId="12" xfId="0" applyFont="1" applyFill="1" applyBorder="1"/>
    <xf numFmtId="0" fontId="24" fillId="0" borderId="16" xfId="0" applyFont="1" applyBorder="1" applyAlignment="1">
      <alignment horizontal="center" vertical="top"/>
    </xf>
    <xf numFmtId="0" fontId="11" fillId="4" borderId="12" xfId="0" applyFont="1" applyFill="1" applyBorder="1" applyAlignment="1">
      <alignment horizontal="center" vertical="top" wrapText="1"/>
    </xf>
    <xf numFmtId="0" fontId="11" fillId="3" borderId="12" xfId="0" applyFont="1" applyFill="1" applyBorder="1" applyAlignment="1">
      <alignment horizontal="center" vertical="top" wrapText="1"/>
    </xf>
    <xf numFmtId="0" fontId="11" fillId="3" borderId="28" xfId="0" applyFont="1" applyFill="1" applyBorder="1" applyAlignment="1">
      <alignment horizontal="center" vertical="top" wrapText="1"/>
    </xf>
    <xf numFmtId="0" fontId="11" fillId="3" borderId="34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horizontal="center" vertical="top" wrapText="1"/>
    </xf>
    <xf numFmtId="0" fontId="11" fillId="3" borderId="6" xfId="0" applyFont="1" applyFill="1" applyBorder="1" applyAlignment="1">
      <alignment horizontal="center" vertical="top" wrapText="1"/>
    </xf>
    <xf numFmtId="0" fontId="11" fillId="6" borderId="2" xfId="0" applyFont="1" applyFill="1" applyBorder="1" applyAlignment="1">
      <alignment horizontal="center" vertical="top" wrapText="1"/>
    </xf>
    <xf numFmtId="0" fontId="11" fillId="6" borderId="6" xfId="0" applyFont="1" applyFill="1" applyBorder="1" applyAlignment="1">
      <alignment horizontal="center" vertical="top" wrapText="1"/>
    </xf>
    <xf numFmtId="0" fontId="14" fillId="10" borderId="33" xfId="0" applyFont="1" applyFill="1" applyBorder="1" applyAlignment="1">
      <alignment horizontal="center"/>
    </xf>
    <xf numFmtId="0" fontId="14" fillId="10" borderId="4" xfId="0" applyFont="1" applyFill="1" applyBorder="1" applyAlignment="1">
      <alignment horizontal="center"/>
    </xf>
    <xf numFmtId="0" fontId="14" fillId="10" borderId="9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vertical="top" wrapText="1"/>
    </xf>
    <xf numFmtId="0" fontId="11" fillId="4" borderId="5" xfId="0" applyFont="1" applyFill="1" applyBorder="1" applyAlignment="1">
      <alignment horizontal="center" vertical="top" wrapText="1"/>
    </xf>
    <xf numFmtId="0" fontId="11" fillId="3" borderId="3" xfId="0" applyFont="1" applyFill="1" applyBorder="1" applyAlignment="1">
      <alignment horizontal="center" vertical="top" wrapText="1"/>
    </xf>
    <xf numFmtId="0" fontId="11" fillId="8" borderId="2" xfId="0" applyFont="1" applyFill="1" applyBorder="1" applyAlignment="1">
      <alignment horizontal="left" vertical="top" wrapText="1"/>
    </xf>
    <xf numFmtId="0" fontId="11" fillId="8" borderId="5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0" xfId="0" applyFont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6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2" fontId="2" fillId="0" borderId="12" xfId="0" applyNumberFormat="1" applyFont="1" applyFill="1" applyBorder="1" applyAlignment="1">
      <alignment horizontal="center"/>
    </xf>
    <xf numFmtId="0" fontId="7" fillId="14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2" fillId="0" borderId="14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view="pageBreakPreview" topLeftCell="C1" zoomScale="25" zoomScaleNormal="100" zoomScaleSheetLayoutView="25" workbookViewId="0">
      <selection activeCell="J30" sqref="J30"/>
    </sheetView>
  </sheetViews>
  <sheetFormatPr defaultColWidth="34.85546875" defaultRowHeight="83.25" customHeight="1" x14ac:dyDescent="0.75"/>
  <cols>
    <col min="1" max="1" width="3.7109375" style="17" customWidth="1"/>
    <col min="2" max="2" width="34.85546875" style="20"/>
    <col min="3" max="3" width="79.42578125" style="48" customWidth="1"/>
    <col min="4" max="4" width="42.42578125" style="109" bestFit="1" customWidth="1"/>
    <col min="5" max="5" width="35.140625" style="109" bestFit="1" customWidth="1"/>
    <col min="6" max="6" width="35.140625" style="90" bestFit="1" customWidth="1"/>
    <col min="7" max="16384" width="34.85546875" style="17"/>
  </cols>
  <sheetData>
    <row r="1" spans="1:12" ht="83.25" customHeight="1" x14ac:dyDescent="0.45">
      <c r="B1" s="112" t="s">
        <v>185</v>
      </c>
      <c r="C1" s="112"/>
      <c r="D1" s="112"/>
      <c r="E1" s="112"/>
      <c r="F1" s="112"/>
      <c r="G1" s="112"/>
    </row>
    <row r="2" spans="1:12" ht="83.25" customHeight="1" x14ac:dyDescent="0.75">
      <c r="A2" s="64"/>
      <c r="B2" s="21" t="s">
        <v>0</v>
      </c>
      <c r="C2" s="26"/>
      <c r="D2" s="80" t="s">
        <v>1</v>
      </c>
      <c r="E2" s="80"/>
      <c r="F2" s="81"/>
      <c r="G2" s="65"/>
    </row>
    <row r="3" spans="1:12" ht="83.25" customHeight="1" x14ac:dyDescent="0.75">
      <c r="A3" s="64"/>
      <c r="B3" s="21"/>
      <c r="C3" s="26"/>
      <c r="D3" s="80" t="s">
        <v>61</v>
      </c>
      <c r="E3" s="80" t="s">
        <v>62</v>
      </c>
      <c r="F3" s="81"/>
      <c r="G3" s="65"/>
    </row>
    <row r="4" spans="1:12" ht="83.25" customHeight="1" x14ac:dyDescent="0.75">
      <c r="A4" s="64"/>
      <c r="B4" s="114" t="s">
        <v>3</v>
      </c>
      <c r="C4" s="114"/>
      <c r="D4" s="82">
        <f>D5+D8+D9</f>
        <v>428638</v>
      </c>
      <c r="E4" s="82">
        <f>D4/12</f>
        <v>35719.833333333336</v>
      </c>
      <c r="F4" s="81">
        <f>E4/7209</f>
        <v>4.9548943450316738</v>
      </c>
      <c r="G4" s="65"/>
    </row>
    <row r="5" spans="1:12" ht="83.25" customHeight="1" x14ac:dyDescent="0.75">
      <c r="A5" s="64"/>
      <c r="B5" s="113" t="s">
        <v>4</v>
      </c>
      <c r="C5" s="113"/>
      <c r="D5" s="83">
        <f>D6+D7</f>
        <v>325000</v>
      </c>
      <c r="E5" s="82">
        <f t="shared" ref="E5:E53" si="0">D5/12</f>
        <v>27083.333333333332</v>
      </c>
      <c r="F5" s="81">
        <f>E5/7209</f>
        <v>3.7568779766033198</v>
      </c>
      <c r="G5" s="65"/>
    </row>
    <row r="6" spans="1:12" ht="39.75" customHeight="1" x14ac:dyDescent="0.75">
      <c r="A6" s="64"/>
      <c r="B6" s="22"/>
      <c r="C6" s="27" t="s">
        <v>5</v>
      </c>
      <c r="D6" s="83">
        <v>195000</v>
      </c>
      <c r="E6" s="82">
        <f t="shared" si="0"/>
        <v>16250</v>
      </c>
      <c r="F6" s="81">
        <f t="shared" ref="F6:F55" si="1">E6/7209</f>
        <v>2.2541267859619918</v>
      </c>
      <c r="G6" s="65"/>
    </row>
    <row r="7" spans="1:12" ht="48.75" customHeight="1" x14ac:dyDescent="0.75">
      <c r="A7" s="64"/>
      <c r="B7" s="22"/>
      <c r="C7" s="28" t="s">
        <v>6</v>
      </c>
      <c r="D7" s="83">
        <v>130000</v>
      </c>
      <c r="E7" s="82">
        <f t="shared" si="0"/>
        <v>10833.333333333334</v>
      </c>
      <c r="F7" s="81">
        <f t="shared" si="1"/>
        <v>1.502751190641328</v>
      </c>
      <c r="G7" s="65"/>
    </row>
    <row r="8" spans="1:12" ht="83.25" customHeight="1" x14ac:dyDescent="0.75">
      <c r="A8" s="64"/>
      <c r="B8" s="113" t="s">
        <v>7</v>
      </c>
      <c r="C8" s="113"/>
      <c r="D8" s="83">
        <f>D5*20.2%</f>
        <v>65650</v>
      </c>
      <c r="E8" s="82">
        <f t="shared" si="0"/>
        <v>5470.833333333333</v>
      </c>
      <c r="F8" s="81">
        <f t="shared" si="1"/>
        <v>0.75888935127387058</v>
      </c>
      <c r="G8" s="65"/>
    </row>
    <row r="9" spans="1:12" ht="42.75" customHeight="1" x14ac:dyDescent="0.75">
      <c r="A9" s="64"/>
      <c r="B9" s="113" t="s">
        <v>8</v>
      </c>
      <c r="C9" s="113"/>
      <c r="D9" s="83">
        <f>D10+D11+D12+D13+D14+D15+D16+D17+D18</f>
        <v>37988</v>
      </c>
      <c r="E9" s="82">
        <f t="shared" si="0"/>
        <v>3165.6666666666665</v>
      </c>
      <c r="F9" s="81">
        <f t="shared" si="1"/>
        <v>0.43912701715448282</v>
      </c>
      <c r="G9" s="65"/>
    </row>
    <row r="10" spans="1:12" ht="39.75" customHeight="1" x14ac:dyDescent="0.75">
      <c r="A10" s="64"/>
      <c r="B10" s="23"/>
      <c r="C10" s="27" t="s">
        <v>9</v>
      </c>
      <c r="D10" s="83">
        <v>0</v>
      </c>
      <c r="E10" s="82">
        <f t="shared" si="0"/>
        <v>0</v>
      </c>
      <c r="F10" s="81">
        <f t="shared" si="1"/>
        <v>0</v>
      </c>
      <c r="G10" s="66"/>
      <c r="H10" s="18"/>
      <c r="I10" s="18"/>
      <c r="J10" s="18"/>
      <c r="K10" s="18"/>
      <c r="L10" s="18"/>
    </row>
    <row r="11" spans="1:12" ht="60.75" customHeight="1" x14ac:dyDescent="0.75">
      <c r="A11" s="64"/>
      <c r="B11" s="23"/>
      <c r="C11" s="27" t="s">
        <v>10</v>
      </c>
      <c r="D11" s="84">
        <v>6000</v>
      </c>
      <c r="E11" s="82">
        <f t="shared" si="0"/>
        <v>500</v>
      </c>
      <c r="F11" s="81">
        <f t="shared" si="1"/>
        <v>6.9357747260368988E-2</v>
      </c>
      <c r="G11" s="65"/>
    </row>
    <row r="12" spans="1:12" ht="32.25" customHeight="1" x14ac:dyDescent="0.75">
      <c r="A12" s="64"/>
      <c r="B12" s="23"/>
      <c r="C12" s="27" t="s">
        <v>11</v>
      </c>
      <c r="D12" s="83">
        <v>5000</v>
      </c>
      <c r="E12" s="82">
        <f t="shared" si="0"/>
        <v>416.66666666666669</v>
      </c>
      <c r="F12" s="81">
        <f t="shared" si="1"/>
        <v>5.7798122716974154E-2</v>
      </c>
      <c r="G12" s="65"/>
    </row>
    <row r="13" spans="1:12" ht="71.25" customHeight="1" x14ac:dyDescent="0.75">
      <c r="A13" s="64"/>
      <c r="B13" s="23"/>
      <c r="C13" s="27" t="s">
        <v>12</v>
      </c>
      <c r="D13" s="83">
        <f>G13+I13+K13+M13</f>
        <v>0</v>
      </c>
      <c r="E13" s="82">
        <f t="shared" si="0"/>
        <v>0</v>
      </c>
      <c r="F13" s="81">
        <f t="shared" si="1"/>
        <v>0</v>
      </c>
      <c r="G13" s="65"/>
    </row>
    <row r="14" spans="1:12" ht="36.75" customHeight="1" x14ac:dyDescent="0.75">
      <c r="A14" s="64"/>
      <c r="B14" s="23"/>
      <c r="C14" s="27" t="s">
        <v>13</v>
      </c>
      <c r="D14" s="83">
        <v>1800</v>
      </c>
      <c r="E14" s="82">
        <f t="shared" si="0"/>
        <v>150</v>
      </c>
      <c r="F14" s="81">
        <f t="shared" si="1"/>
        <v>2.0807324178110695E-2</v>
      </c>
      <c r="G14" s="65"/>
    </row>
    <row r="15" spans="1:12" ht="83.25" customHeight="1" x14ac:dyDescent="0.75">
      <c r="A15" s="64"/>
      <c r="B15" s="23"/>
      <c r="C15" s="27" t="s">
        <v>14</v>
      </c>
      <c r="D15" s="83">
        <v>6000</v>
      </c>
      <c r="E15" s="82">
        <f t="shared" si="0"/>
        <v>500</v>
      </c>
      <c r="F15" s="81">
        <f t="shared" si="1"/>
        <v>6.9357747260368988E-2</v>
      </c>
      <c r="G15" s="65"/>
    </row>
    <row r="16" spans="1:12" ht="41.25" customHeight="1" x14ac:dyDescent="0.75">
      <c r="A16" s="64"/>
      <c r="B16" s="23"/>
      <c r="C16" s="27" t="s">
        <v>15</v>
      </c>
      <c r="D16" s="84">
        <f>1788+3000+4400</f>
        <v>9188</v>
      </c>
      <c r="E16" s="82">
        <f t="shared" si="0"/>
        <v>765.66666666666663</v>
      </c>
      <c r="F16" s="81">
        <f t="shared" si="1"/>
        <v>0.10620983030471169</v>
      </c>
      <c r="G16" s="66" t="s">
        <v>152</v>
      </c>
      <c r="H16" s="18"/>
      <c r="I16" s="18"/>
      <c r="J16" s="18"/>
      <c r="K16" s="18"/>
    </row>
    <row r="17" spans="1:10" ht="44.25" customHeight="1" x14ac:dyDescent="0.75">
      <c r="A17" s="64"/>
      <c r="B17" s="23"/>
      <c r="C17" s="27" t="s">
        <v>16</v>
      </c>
      <c r="D17" s="83">
        <f>G17+I17+K17+M17</f>
        <v>0</v>
      </c>
      <c r="E17" s="82">
        <f t="shared" si="0"/>
        <v>0</v>
      </c>
      <c r="F17" s="81">
        <f t="shared" si="1"/>
        <v>0</v>
      </c>
      <c r="G17" s="65"/>
    </row>
    <row r="18" spans="1:10" ht="32.25" customHeight="1" x14ac:dyDescent="0.75">
      <c r="A18" s="64"/>
      <c r="B18" s="23"/>
      <c r="C18" s="27" t="s">
        <v>17</v>
      </c>
      <c r="D18" s="84">
        <v>10000</v>
      </c>
      <c r="E18" s="82">
        <f t="shared" si="0"/>
        <v>833.33333333333337</v>
      </c>
      <c r="F18" s="81">
        <f t="shared" si="1"/>
        <v>0.11559624543394831</v>
      </c>
      <c r="G18" s="66" t="s">
        <v>153</v>
      </c>
      <c r="H18" s="18"/>
      <c r="I18" s="18"/>
      <c r="J18" s="18"/>
    </row>
    <row r="19" spans="1:10" ht="83.25" customHeight="1" x14ac:dyDescent="0.75">
      <c r="A19" s="64"/>
      <c r="B19" s="114" t="s">
        <v>18</v>
      </c>
      <c r="C19" s="114"/>
      <c r="D19" s="82">
        <f>D20+D26+D27+D33+D39</f>
        <v>1146638.2139999999</v>
      </c>
      <c r="E19" s="82">
        <f t="shared" si="0"/>
        <v>95553.184499999988</v>
      </c>
      <c r="F19" s="81">
        <f t="shared" si="1"/>
        <v>13.254707240948813</v>
      </c>
      <c r="G19" s="65"/>
    </row>
    <row r="20" spans="1:10" ht="83.25" customHeight="1" x14ac:dyDescent="0.75">
      <c r="A20" s="64"/>
      <c r="B20" s="113" t="s">
        <v>19</v>
      </c>
      <c r="C20" s="113"/>
      <c r="D20" s="83">
        <f>D21+D22+D23+D24+D25</f>
        <v>482057</v>
      </c>
      <c r="E20" s="82">
        <f t="shared" si="0"/>
        <v>40171.416666666664</v>
      </c>
      <c r="F20" s="81">
        <f t="shared" si="1"/>
        <v>5.5723979285152812</v>
      </c>
      <c r="G20" s="65"/>
    </row>
    <row r="21" spans="1:10" ht="35.25" customHeight="1" x14ac:dyDescent="0.75">
      <c r="A21" s="64"/>
      <c r="B21" s="24"/>
      <c r="C21" s="29" t="s">
        <v>20</v>
      </c>
      <c r="D21" s="85">
        <v>59774</v>
      </c>
      <c r="E21" s="85">
        <f t="shared" si="0"/>
        <v>4981.166666666667</v>
      </c>
      <c r="F21" s="86">
        <f t="shared" si="1"/>
        <v>0.69096499745688267</v>
      </c>
      <c r="G21" s="121" t="s">
        <v>113</v>
      </c>
    </row>
    <row r="22" spans="1:10" ht="33.75" customHeight="1" x14ac:dyDescent="0.75">
      <c r="A22" s="64"/>
      <c r="B22" s="24"/>
      <c r="C22" s="29" t="s">
        <v>21</v>
      </c>
      <c r="D22" s="85">
        <v>110500</v>
      </c>
      <c r="E22" s="85">
        <f t="shared" si="0"/>
        <v>9208.3333333333339</v>
      </c>
      <c r="F22" s="86">
        <f t="shared" si="1"/>
        <v>1.2773385120451288</v>
      </c>
      <c r="G22" s="122"/>
    </row>
    <row r="23" spans="1:10" ht="29.25" customHeight="1" x14ac:dyDescent="0.75">
      <c r="A23" s="64"/>
      <c r="B23" s="24"/>
      <c r="C23" s="29" t="s">
        <v>22</v>
      </c>
      <c r="D23" s="85">
        <v>87711</v>
      </c>
      <c r="E23" s="85">
        <f t="shared" si="0"/>
        <v>7309.25</v>
      </c>
      <c r="F23" s="86">
        <f t="shared" si="1"/>
        <v>1.0139062283257039</v>
      </c>
      <c r="G23" s="122"/>
    </row>
    <row r="24" spans="1:10" ht="33.75" customHeight="1" x14ac:dyDescent="0.75">
      <c r="A24" s="64"/>
      <c r="B24" s="24"/>
      <c r="C24" s="29" t="s">
        <v>23</v>
      </c>
      <c r="D24" s="85">
        <v>119500</v>
      </c>
      <c r="E24" s="85">
        <f t="shared" si="0"/>
        <v>9958.3333333333339</v>
      </c>
      <c r="F24" s="86">
        <f t="shared" si="1"/>
        <v>1.3813751329356823</v>
      </c>
      <c r="G24" s="122"/>
    </row>
    <row r="25" spans="1:10" ht="27.75" customHeight="1" x14ac:dyDescent="0.75">
      <c r="A25" s="64"/>
      <c r="B25" s="24"/>
      <c r="C25" s="29" t="s">
        <v>24</v>
      </c>
      <c r="D25" s="85">
        <v>104572</v>
      </c>
      <c r="E25" s="85">
        <f t="shared" si="0"/>
        <v>8714.3333333333339</v>
      </c>
      <c r="F25" s="86">
        <f t="shared" si="1"/>
        <v>1.2088130577518843</v>
      </c>
      <c r="G25" s="123"/>
    </row>
    <row r="26" spans="1:10" ht="83.25" customHeight="1" x14ac:dyDescent="0.75">
      <c r="A26" s="64"/>
      <c r="B26" s="113" t="s">
        <v>25</v>
      </c>
      <c r="C26" s="113"/>
      <c r="D26" s="83">
        <f>D20*20.2%</f>
        <v>97375.513999999996</v>
      </c>
      <c r="E26" s="82">
        <f t="shared" si="0"/>
        <v>8114.626166666666</v>
      </c>
      <c r="F26" s="81">
        <f t="shared" si="1"/>
        <v>1.1256243815600868</v>
      </c>
      <c r="G26" s="65"/>
    </row>
    <row r="27" spans="1:10" ht="83.25" customHeight="1" x14ac:dyDescent="0.75">
      <c r="A27" s="64"/>
      <c r="B27" s="113" t="s">
        <v>26</v>
      </c>
      <c r="C27" s="113"/>
      <c r="D27" s="83">
        <f>D28+D29+D30+D31+D32</f>
        <v>57760</v>
      </c>
      <c r="E27" s="82">
        <f t="shared" si="0"/>
        <v>4813.333333333333</v>
      </c>
      <c r="F27" s="81">
        <f t="shared" si="1"/>
        <v>0.66768391362648538</v>
      </c>
      <c r="G27" s="65"/>
    </row>
    <row r="28" spans="1:10" ht="83.25" customHeight="1" x14ac:dyDescent="0.75">
      <c r="A28" s="64"/>
      <c r="B28" s="22"/>
      <c r="C28" s="27" t="s">
        <v>27</v>
      </c>
      <c r="D28" s="87">
        <f>приложение!D15+приложение!H15</f>
        <v>9760</v>
      </c>
      <c r="E28" s="82">
        <f t="shared" si="0"/>
        <v>813.33333333333337</v>
      </c>
      <c r="F28" s="81">
        <f t="shared" si="1"/>
        <v>0.11282193554353355</v>
      </c>
      <c r="G28" s="65" t="s">
        <v>143</v>
      </c>
    </row>
    <row r="29" spans="1:10" ht="83.25" customHeight="1" x14ac:dyDescent="0.75">
      <c r="A29" s="64"/>
      <c r="B29" s="22"/>
      <c r="C29" s="27" t="s">
        <v>28</v>
      </c>
      <c r="D29" s="83">
        <v>20000</v>
      </c>
      <c r="E29" s="82">
        <f t="shared" si="0"/>
        <v>1666.6666666666667</v>
      </c>
      <c r="F29" s="81">
        <f t="shared" si="1"/>
        <v>0.23119249086789662</v>
      </c>
      <c r="G29" s="65"/>
    </row>
    <row r="30" spans="1:10" ht="185.25" customHeight="1" x14ac:dyDescent="0.75">
      <c r="A30" s="64"/>
      <c r="B30" s="22"/>
      <c r="C30" s="27" t="s">
        <v>63</v>
      </c>
      <c r="D30" s="83">
        <v>18000</v>
      </c>
      <c r="E30" s="82">
        <f t="shared" si="0"/>
        <v>1500</v>
      </c>
      <c r="F30" s="81">
        <f t="shared" si="1"/>
        <v>0.20807324178110695</v>
      </c>
      <c r="G30" s="65"/>
    </row>
    <row r="31" spans="1:10" ht="33.75" customHeight="1" x14ac:dyDescent="0.75">
      <c r="A31" s="64"/>
      <c r="B31" s="22"/>
      <c r="C31" s="27" t="s">
        <v>29</v>
      </c>
      <c r="D31" s="83">
        <v>10000</v>
      </c>
      <c r="E31" s="82">
        <f t="shared" si="0"/>
        <v>833.33333333333337</v>
      </c>
      <c r="F31" s="81">
        <f t="shared" si="1"/>
        <v>0.11559624543394831</v>
      </c>
      <c r="G31" s="65"/>
    </row>
    <row r="32" spans="1:10" ht="39.75" customHeight="1" x14ac:dyDescent="0.75">
      <c r="A32" s="64"/>
      <c r="B32" s="22"/>
      <c r="C32" s="27" t="s">
        <v>30</v>
      </c>
      <c r="D32" s="83">
        <f>G32+I32+K32+M32</f>
        <v>0</v>
      </c>
      <c r="E32" s="82">
        <f t="shared" si="0"/>
        <v>0</v>
      </c>
      <c r="F32" s="81">
        <f t="shared" si="1"/>
        <v>0</v>
      </c>
      <c r="G32" s="65"/>
    </row>
    <row r="33" spans="1:11" ht="83.25" customHeight="1" x14ac:dyDescent="0.75">
      <c r="A33" s="64"/>
      <c r="B33" s="113" t="s">
        <v>31</v>
      </c>
      <c r="C33" s="113"/>
      <c r="D33" s="83">
        <f>D34+D35+D36+D37+D38</f>
        <v>282429.62</v>
      </c>
      <c r="E33" s="82">
        <f t="shared" si="0"/>
        <v>23535.801666666666</v>
      </c>
      <c r="F33" s="81">
        <f t="shared" si="1"/>
        <v>3.2647803671336755</v>
      </c>
      <c r="G33" s="65"/>
    </row>
    <row r="34" spans="1:11" ht="39.75" customHeight="1" x14ac:dyDescent="0.75">
      <c r="A34" s="64"/>
      <c r="B34" s="22"/>
      <c r="C34" s="27" t="s">
        <v>32</v>
      </c>
      <c r="D34" s="84">
        <v>19300</v>
      </c>
      <c r="E34" s="82">
        <f t="shared" si="0"/>
        <v>1608.3333333333333</v>
      </c>
      <c r="F34" s="81">
        <f t="shared" si="1"/>
        <v>0.22310075368752022</v>
      </c>
      <c r="G34" s="65" t="s">
        <v>142</v>
      </c>
    </row>
    <row r="35" spans="1:11" ht="83.25" customHeight="1" x14ac:dyDescent="0.75">
      <c r="A35" s="64"/>
      <c r="B35" s="22"/>
      <c r="C35" s="27" t="s">
        <v>33</v>
      </c>
      <c r="D35" s="83">
        <v>27500</v>
      </c>
      <c r="E35" s="82">
        <f t="shared" si="0"/>
        <v>2291.6666666666665</v>
      </c>
      <c r="F35" s="81">
        <f t="shared" si="1"/>
        <v>0.31788967494335779</v>
      </c>
      <c r="G35" s="65" t="s">
        <v>147</v>
      </c>
    </row>
    <row r="36" spans="1:11" ht="104.25" customHeight="1" x14ac:dyDescent="0.75">
      <c r="A36" s="64"/>
      <c r="B36" s="22"/>
      <c r="C36" s="27" t="s">
        <v>34</v>
      </c>
      <c r="D36" s="83">
        <f>приложение!F26</f>
        <v>8700</v>
      </c>
      <c r="E36" s="82">
        <f t="shared" si="0"/>
        <v>725</v>
      </c>
      <c r="F36" s="81">
        <f t="shared" si="1"/>
        <v>0.10056873352753502</v>
      </c>
      <c r="G36" s="67"/>
    </row>
    <row r="37" spans="1:11" ht="32.25" customHeight="1" x14ac:dyDescent="0.75">
      <c r="A37" s="64"/>
      <c r="B37" s="22"/>
      <c r="C37" s="27" t="s">
        <v>35</v>
      </c>
      <c r="D37" s="84">
        <f>приложение!F40</f>
        <v>214929.62</v>
      </c>
      <c r="E37" s="82">
        <f t="shared" si="0"/>
        <v>17910.801666666666</v>
      </c>
      <c r="F37" s="81">
        <f t="shared" si="1"/>
        <v>2.4845057104545245</v>
      </c>
      <c r="G37" s="65" t="s">
        <v>181</v>
      </c>
    </row>
    <row r="38" spans="1:11" ht="132" x14ac:dyDescent="0.75">
      <c r="A38" s="64"/>
      <c r="B38" s="22"/>
      <c r="C38" s="27" t="s">
        <v>36</v>
      </c>
      <c r="D38" s="87">
        <f>приложение!J22</f>
        <v>12000</v>
      </c>
      <c r="E38" s="82">
        <f t="shared" si="0"/>
        <v>1000</v>
      </c>
      <c r="F38" s="81">
        <f t="shared" si="1"/>
        <v>0.13871549452073798</v>
      </c>
      <c r="G38" s="65" t="s">
        <v>138</v>
      </c>
    </row>
    <row r="39" spans="1:11" ht="83.25" customHeight="1" x14ac:dyDescent="0.75">
      <c r="A39" s="64"/>
      <c r="B39" s="113" t="s">
        <v>37</v>
      </c>
      <c r="C39" s="113"/>
      <c r="D39" s="87">
        <f>D40+D41+D43+D44+D45+D42</f>
        <v>227016.08000000002</v>
      </c>
      <c r="E39" s="82">
        <f t="shared" si="0"/>
        <v>18918.006666666668</v>
      </c>
      <c r="F39" s="81">
        <f t="shared" si="1"/>
        <v>2.6242206501132843</v>
      </c>
      <c r="G39" s="65"/>
    </row>
    <row r="40" spans="1:11" ht="99" x14ac:dyDescent="0.75">
      <c r="A40" s="64"/>
      <c r="B40" s="22"/>
      <c r="C40" s="27" t="s">
        <v>146</v>
      </c>
      <c r="D40" s="83">
        <v>10000</v>
      </c>
      <c r="E40" s="82">
        <f t="shared" si="0"/>
        <v>833.33333333333337</v>
      </c>
      <c r="F40" s="81">
        <f t="shared" si="1"/>
        <v>0.11559624543394831</v>
      </c>
      <c r="G40" s="65"/>
    </row>
    <row r="41" spans="1:11" ht="66" x14ac:dyDescent="0.75">
      <c r="A41" s="64"/>
      <c r="B41" s="22"/>
      <c r="C41" s="27" t="s">
        <v>184</v>
      </c>
      <c r="D41" s="84">
        <f>приложение!F34</f>
        <v>150236.08000000002</v>
      </c>
      <c r="E41" s="82">
        <f t="shared" si="0"/>
        <v>12519.673333333334</v>
      </c>
      <c r="F41" s="81">
        <f t="shared" si="1"/>
        <v>1.7366726776714294</v>
      </c>
      <c r="G41" s="65" t="s">
        <v>138</v>
      </c>
    </row>
    <row r="42" spans="1:11" ht="39.75" x14ac:dyDescent="0.75">
      <c r="A42" s="64"/>
      <c r="B42" s="68"/>
      <c r="C42" s="30" t="s">
        <v>38</v>
      </c>
      <c r="D42" s="88">
        <v>55000</v>
      </c>
      <c r="E42" s="89">
        <f t="shared" si="0"/>
        <v>4583.333333333333</v>
      </c>
      <c r="F42" s="90">
        <f t="shared" si="1"/>
        <v>0.63577934988671558</v>
      </c>
      <c r="G42" s="63"/>
    </row>
    <row r="43" spans="1:11" ht="39.75" x14ac:dyDescent="0.75">
      <c r="A43" s="64"/>
      <c r="B43" s="68"/>
      <c r="C43" s="30" t="s">
        <v>39</v>
      </c>
      <c r="D43" s="84">
        <v>1780</v>
      </c>
      <c r="E43" s="82">
        <f t="shared" si="0"/>
        <v>148.33333333333334</v>
      </c>
      <c r="F43" s="90">
        <f t="shared" si="1"/>
        <v>2.0576131687242798E-2</v>
      </c>
      <c r="G43" s="63"/>
    </row>
    <row r="44" spans="1:11" ht="125.25" customHeight="1" x14ac:dyDescent="0.75">
      <c r="A44" s="64"/>
      <c r="B44" s="68"/>
      <c r="C44" s="31" t="s">
        <v>40</v>
      </c>
      <c r="D44" s="83"/>
      <c r="E44" s="82">
        <f t="shared" si="0"/>
        <v>0</v>
      </c>
      <c r="F44" s="90">
        <f t="shared" si="1"/>
        <v>0</v>
      </c>
      <c r="G44" s="69"/>
      <c r="H44" s="18"/>
      <c r="I44" s="18"/>
      <c r="J44" s="18"/>
      <c r="K44" s="18"/>
    </row>
    <row r="45" spans="1:11" ht="99.75" thickBot="1" x14ac:dyDescent="0.8">
      <c r="A45" s="64"/>
      <c r="B45" s="70"/>
      <c r="C45" s="32" t="s">
        <v>154</v>
      </c>
      <c r="D45" s="83">
        <v>10000</v>
      </c>
      <c r="E45" s="82">
        <f t="shared" si="0"/>
        <v>833.33333333333337</v>
      </c>
      <c r="F45" s="90">
        <f t="shared" si="1"/>
        <v>0.11559624543394831</v>
      </c>
      <c r="G45" s="66"/>
    </row>
    <row r="46" spans="1:11" ht="40.5" thickBot="1" x14ac:dyDescent="0.8">
      <c r="A46" s="64"/>
      <c r="B46" s="115" t="s">
        <v>41</v>
      </c>
      <c r="C46" s="116"/>
      <c r="D46" s="84">
        <v>90000</v>
      </c>
      <c r="E46" s="82">
        <f t="shared" si="0"/>
        <v>7500</v>
      </c>
      <c r="F46" s="90">
        <f t="shared" si="1"/>
        <v>1.0403662089055348</v>
      </c>
      <c r="G46" s="63"/>
    </row>
    <row r="47" spans="1:11" ht="40.5" thickBot="1" x14ac:dyDescent="0.8">
      <c r="A47" s="64"/>
      <c r="B47" s="117" t="s">
        <v>42</v>
      </c>
      <c r="C47" s="118"/>
      <c r="D47" s="82">
        <v>4000</v>
      </c>
      <c r="E47" s="82">
        <f t="shared" si="0"/>
        <v>333.33333333333331</v>
      </c>
      <c r="F47" s="90">
        <f t="shared" si="1"/>
        <v>4.623849817357932E-2</v>
      </c>
      <c r="G47" s="63"/>
    </row>
    <row r="48" spans="1:11" ht="40.5" thickBot="1" x14ac:dyDescent="0.8">
      <c r="A48" s="64"/>
      <c r="B48" s="117" t="s">
        <v>43</v>
      </c>
      <c r="C48" s="126"/>
      <c r="D48" s="82">
        <f>D49+D50+D51+D52</f>
        <v>10000</v>
      </c>
      <c r="E48" s="82">
        <f t="shared" si="0"/>
        <v>833.33333333333337</v>
      </c>
      <c r="F48" s="90">
        <f t="shared" si="1"/>
        <v>0.11559624543394831</v>
      </c>
      <c r="G48" s="63"/>
    </row>
    <row r="49" spans="1:7" ht="83.25" customHeight="1" x14ac:dyDescent="0.75">
      <c r="A49" s="64"/>
      <c r="B49" s="71"/>
      <c r="C49" s="30" t="s">
        <v>44</v>
      </c>
      <c r="D49" s="87">
        <f t="shared" ref="D49:D55" si="2">G49+I49+K49+M49</f>
        <v>0</v>
      </c>
      <c r="E49" s="82">
        <f t="shared" si="0"/>
        <v>0</v>
      </c>
      <c r="F49" s="90">
        <f t="shared" si="1"/>
        <v>0</v>
      </c>
      <c r="G49" s="63"/>
    </row>
    <row r="50" spans="1:7" ht="39.75" x14ac:dyDescent="0.75">
      <c r="A50" s="64"/>
      <c r="B50" s="71"/>
      <c r="C50" s="33" t="s">
        <v>45</v>
      </c>
      <c r="D50" s="87">
        <f t="shared" si="2"/>
        <v>0</v>
      </c>
      <c r="E50" s="82">
        <f t="shared" si="0"/>
        <v>0</v>
      </c>
      <c r="F50" s="90">
        <f t="shared" si="1"/>
        <v>0</v>
      </c>
      <c r="G50" s="63"/>
    </row>
    <row r="51" spans="1:7" ht="83.25" customHeight="1" x14ac:dyDescent="0.75">
      <c r="A51" s="64"/>
      <c r="B51" s="71"/>
      <c r="C51" s="33" t="s">
        <v>172</v>
      </c>
      <c r="D51" s="87">
        <f t="shared" si="2"/>
        <v>0</v>
      </c>
      <c r="E51" s="82">
        <f t="shared" si="0"/>
        <v>0</v>
      </c>
      <c r="F51" s="90">
        <f t="shared" si="1"/>
        <v>0</v>
      </c>
      <c r="G51" s="63"/>
    </row>
    <row r="52" spans="1:7" ht="66.75" thickBot="1" x14ac:dyDescent="0.8">
      <c r="A52" s="64"/>
      <c r="B52" s="71"/>
      <c r="C52" s="34" t="s">
        <v>46</v>
      </c>
      <c r="D52" s="87">
        <v>10000</v>
      </c>
      <c r="E52" s="82">
        <f t="shared" si="0"/>
        <v>833.33333333333337</v>
      </c>
      <c r="F52" s="90">
        <f t="shared" si="1"/>
        <v>0.11559624543394831</v>
      </c>
      <c r="G52" s="63"/>
    </row>
    <row r="53" spans="1:7" ht="40.5" thickBot="1" x14ac:dyDescent="0.8">
      <c r="A53" s="64"/>
      <c r="B53" s="72" t="s">
        <v>47</v>
      </c>
      <c r="C53" s="35"/>
      <c r="D53" s="82">
        <f t="shared" si="2"/>
        <v>0</v>
      </c>
      <c r="E53" s="82">
        <f t="shared" si="0"/>
        <v>0</v>
      </c>
      <c r="F53" s="90">
        <f t="shared" si="1"/>
        <v>0</v>
      </c>
      <c r="G53" s="63"/>
    </row>
    <row r="54" spans="1:7" ht="40.5" thickBot="1" x14ac:dyDescent="0.8">
      <c r="A54" s="64"/>
      <c r="B54" s="73" t="s">
        <v>48</v>
      </c>
      <c r="C54" s="36"/>
      <c r="D54" s="91">
        <f t="shared" si="2"/>
        <v>0</v>
      </c>
      <c r="E54" s="91"/>
      <c r="F54" s="90">
        <f t="shared" si="1"/>
        <v>0</v>
      </c>
      <c r="G54" s="63"/>
    </row>
    <row r="55" spans="1:7" ht="40.5" thickBot="1" x14ac:dyDescent="0.8">
      <c r="A55" s="64"/>
      <c r="B55" s="72" t="s">
        <v>49</v>
      </c>
      <c r="C55" s="37"/>
      <c r="D55" s="92">
        <f t="shared" si="2"/>
        <v>0</v>
      </c>
      <c r="E55" s="92"/>
      <c r="F55" s="90">
        <f t="shared" si="1"/>
        <v>0</v>
      </c>
      <c r="G55" s="63"/>
    </row>
    <row r="56" spans="1:7" ht="40.5" thickBot="1" x14ac:dyDescent="0.55000000000000004">
      <c r="A56" s="64"/>
      <c r="B56" s="127" t="s">
        <v>151</v>
      </c>
      <c r="C56" s="128"/>
      <c r="D56" s="92">
        <v>50000</v>
      </c>
      <c r="E56" s="92">
        <f>D56/7209</f>
        <v>6.9357747260368985</v>
      </c>
      <c r="F56" s="92">
        <f>D56/7209/12</f>
        <v>0.57798122716974154</v>
      </c>
      <c r="G56" s="63"/>
    </row>
    <row r="57" spans="1:7" ht="40.5" thickBot="1" x14ac:dyDescent="0.8">
      <c r="A57" s="64"/>
      <c r="B57" s="119" t="s">
        <v>50</v>
      </c>
      <c r="C57" s="120"/>
      <c r="D57" s="93">
        <f>D4+D19+D46+D47+D48+D53+D55+D56</f>
        <v>1729276.2139999999</v>
      </c>
      <c r="E57" s="93"/>
      <c r="F57" s="90">
        <f>D57/7209/12</f>
        <v>19.98978376566329</v>
      </c>
      <c r="G57" s="63"/>
    </row>
    <row r="58" spans="1:7" ht="102.75" customHeight="1" thickBot="1" x14ac:dyDescent="0.8">
      <c r="A58" s="64"/>
      <c r="B58" s="124" t="s">
        <v>51</v>
      </c>
      <c r="C58" s="125"/>
      <c r="D58" s="94">
        <f>D57/7209/12</f>
        <v>19.98978376566329</v>
      </c>
      <c r="E58" s="95"/>
      <c r="F58" s="96">
        <f>(D57+приложение!B42)/7209/12</f>
        <v>22.820724256716144</v>
      </c>
      <c r="G58" s="74" t="s">
        <v>171</v>
      </c>
    </row>
    <row r="59" spans="1:7" ht="83.25" customHeight="1" thickBot="1" x14ac:dyDescent="0.8">
      <c r="A59" s="64"/>
      <c r="B59" s="75" t="s">
        <v>52</v>
      </c>
      <c r="C59" s="38"/>
      <c r="D59" s="97" t="s">
        <v>53</v>
      </c>
      <c r="E59" s="98"/>
      <c r="G59" s="63"/>
    </row>
    <row r="60" spans="1:7" ht="83.25" customHeight="1" thickBot="1" x14ac:dyDescent="0.8">
      <c r="A60" s="64"/>
      <c r="B60" s="76"/>
      <c r="C60" s="39"/>
      <c r="D60" s="99" t="s">
        <v>2</v>
      </c>
      <c r="E60" s="100"/>
      <c r="G60" s="63"/>
    </row>
    <row r="61" spans="1:7" ht="40.5" thickBot="1" x14ac:dyDescent="0.8">
      <c r="A61" s="64"/>
      <c r="B61" s="77">
        <v>1</v>
      </c>
      <c r="C61" s="40" t="s">
        <v>54</v>
      </c>
      <c r="D61" s="101">
        <v>33000</v>
      </c>
      <c r="E61" s="101"/>
      <c r="G61" s="63"/>
    </row>
    <row r="62" spans="1:7" ht="68.25" thickBot="1" x14ac:dyDescent="0.8">
      <c r="A62" s="64"/>
      <c r="B62" s="78">
        <v>2</v>
      </c>
      <c r="C62" s="41" t="s">
        <v>55</v>
      </c>
      <c r="D62" s="102">
        <f>D63+D64+D65+D66</f>
        <v>26400</v>
      </c>
      <c r="E62" s="102"/>
      <c r="G62" s="63"/>
    </row>
    <row r="63" spans="1:7" ht="39.75" x14ac:dyDescent="0.75">
      <c r="A63" s="64"/>
      <c r="B63" s="78"/>
      <c r="C63" s="42" t="s">
        <v>56</v>
      </c>
      <c r="D63" s="103">
        <v>6000</v>
      </c>
      <c r="E63" s="103"/>
      <c r="G63" s="63"/>
    </row>
    <row r="64" spans="1:7" ht="39.75" x14ac:dyDescent="0.75">
      <c r="A64" s="64"/>
      <c r="B64" s="78"/>
      <c r="C64" s="43" t="s">
        <v>57</v>
      </c>
      <c r="D64" s="104">
        <v>8400</v>
      </c>
      <c r="E64" s="104"/>
      <c r="G64" s="63"/>
    </row>
    <row r="65" spans="1:7" ht="39.75" x14ac:dyDescent="0.75">
      <c r="A65" s="64"/>
      <c r="B65" s="78"/>
      <c r="C65" s="44" t="s">
        <v>173</v>
      </c>
      <c r="D65" s="104">
        <v>6000</v>
      </c>
      <c r="E65" s="104"/>
      <c r="G65" s="63"/>
    </row>
    <row r="66" spans="1:7" ht="40.5" thickBot="1" x14ac:dyDescent="0.8">
      <c r="A66" s="64"/>
      <c r="B66" s="78"/>
      <c r="C66" s="45" t="s">
        <v>174</v>
      </c>
      <c r="D66" s="105">
        <v>6000</v>
      </c>
      <c r="E66" s="106"/>
      <c r="G66" s="63"/>
    </row>
    <row r="67" spans="1:7" ht="40.5" thickBot="1" x14ac:dyDescent="0.8">
      <c r="A67" s="64"/>
      <c r="B67" s="78">
        <v>3</v>
      </c>
      <c r="C67" s="41" t="s">
        <v>58</v>
      </c>
      <c r="D67" s="102">
        <f>D57</f>
        <v>1729276.2139999999</v>
      </c>
      <c r="E67" s="102"/>
      <c r="G67" s="63"/>
    </row>
    <row r="68" spans="1:7" ht="135.75" thickBot="1" x14ac:dyDescent="0.8">
      <c r="A68" s="64"/>
      <c r="B68" s="79">
        <v>4</v>
      </c>
      <c r="C68" s="46" t="s">
        <v>155</v>
      </c>
      <c r="D68" s="107">
        <v>130000</v>
      </c>
      <c r="E68" s="107"/>
      <c r="G68" s="63"/>
    </row>
    <row r="69" spans="1:7" ht="83.25" customHeight="1" x14ac:dyDescent="0.75">
      <c r="A69" s="15"/>
      <c r="B69" s="19" t="s">
        <v>59</v>
      </c>
      <c r="C69" s="47"/>
      <c r="D69" s="108"/>
      <c r="E69" s="108"/>
    </row>
    <row r="70" spans="1:7" ht="83.25" customHeight="1" x14ac:dyDescent="0.75">
      <c r="A70" s="15"/>
      <c r="B70" s="19" t="s">
        <v>60</v>
      </c>
      <c r="C70" s="47"/>
      <c r="D70" s="108"/>
      <c r="E70" s="108"/>
    </row>
    <row r="71" spans="1:7" ht="83.25" customHeight="1" x14ac:dyDescent="0.75">
      <c r="A71" s="15"/>
      <c r="B71" s="16"/>
      <c r="C71" s="25"/>
    </row>
  </sheetData>
  <mergeCells count="18">
    <mergeCell ref="B46:C46"/>
    <mergeCell ref="B47:C47"/>
    <mergeCell ref="B57:C57"/>
    <mergeCell ref="G21:G25"/>
    <mergeCell ref="B58:C58"/>
    <mergeCell ref="B48:C48"/>
    <mergeCell ref="B39:C39"/>
    <mergeCell ref="B33:C33"/>
    <mergeCell ref="B27:C27"/>
    <mergeCell ref="B56:C56"/>
    <mergeCell ref="B1:G1"/>
    <mergeCell ref="B5:C5"/>
    <mergeCell ref="B4:C4"/>
    <mergeCell ref="B26:C26"/>
    <mergeCell ref="B19:C19"/>
    <mergeCell ref="B20:C20"/>
    <mergeCell ref="B8:C8"/>
    <mergeCell ref="B9:C9"/>
  </mergeCells>
  <pageMargins left="0.7" right="0.7" top="0.75" bottom="0.75" header="0.3" footer="0.3"/>
  <pageSetup paperSize="9" scale="17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30"/>
  <sheetViews>
    <sheetView view="pageBreakPreview" zoomScale="90" zoomScaleNormal="100" zoomScaleSheetLayoutView="90" workbookViewId="0">
      <selection activeCell="DW24" sqref="DW24:EU24"/>
    </sheetView>
  </sheetViews>
  <sheetFormatPr defaultColWidth="0.85546875" defaultRowHeight="12.75" x14ac:dyDescent="0.2"/>
  <cols>
    <col min="1" max="16384" width="0.85546875" style="3"/>
  </cols>
  <sheetData>
    <row r="1" spans="1:166" s="1" customFormat="1" ht="37.5" customHeight="1" x14ac:dyDescent="0.2">
      <c r="DP1" s="2"/>
      <c r="DQ1" s="2"/>
      <c r="DR1" s="2"/>
      <c r="DS1" s="2"/>
      <c r="DT1" s="2"/>
      <c r="DU1" s="2"/>
      <c r="DW1" s="2"/>
      <c r="DY1" s="137" t="s">
        <v>64</v>
      </c>
      <c r="DZ1" s="137"/>
      <c r="EA1" s="137"/>
      <c r="EB1" s="137"/>
      <c r="EC1" s="137"/>
      <c r="ED1" s="137"/>
      <c r="EE1" s="137"/>
      <c r="EF1" s="137"/>
      <c r="EG1" s="137"/>
      <c r="EH1" s="137"/>
      <c r="EI1" s="137"/>
      <c r="EJ1" s="137"/>
      <c r="EK1" s="137"/>
      <c r="EL1" s="137"/>
      <c r="EM1" s="137"/>
      <c r="EN1" s="137"/>
      <c r="EO1" s="137"/>
      <c r="EP1" s="137"/>
      <c r="EQ1" s="137"/>
      <c r="ER1" s="137"/>
      <c r="ES1" s="137"/>
      <c r="ET1" s="137"/>
      <c r="EU1" s="137"/>
      <c r="EV1" s="137"/>
      <c r="EW1" s="137"/>
      <c r="EX1" s="137"/>
      <c r="EY1" s="137"/>
      <c r="EZ1" s="137"/>
      <c r="FA1" s="137"/>
      <c r="FB1" s="137"/>
      <c r="FC1" s="137"/>
      <c r="FD1" s="137"/>
      <c r="FE1" s="137"/>
      <c r="FF1" s="137"/>
      <c r="FG1" s="137"/>
      <c r="FH1" s="137"/>
      <c r="FI1" s="137"/>
      <c r="FJ1" s="137"/>
    </row>
    <row r="3" spans="1:166" x14ac:dyDescent="0.2">
      <c r="EV3" s="138" t="s">
        <v>65</v>
      </c>
      <c r="EW3" s="139"/>
      <c r="EX3" s="139"/>
      <c r="EY3" s="139"/>
      <c r="EZ3" s="139"/>
      <c r="FA3" s="139"/>
      <c r="FB3" s="139"/>
      <c r="FC3" s="139"/>
      <c r="FD3" s="139"/>
      <c r="FE3" s="139"/>
      <c r="FF3" s="139"/>
      <c r="FG3" s="139"/>
      <c r="FH3" s="139"/>
      <c r="FI3" s="139"/>
      <c r="FJ3" s="140"/>
    </row>
    <row r="4" spans="1:166" x14ac:dyDescent="0.2">
      <c r="ET4" s="4" t="s">
        <v>66</v>
      </c>
      <c r="EV4" s="138" t="s">
        <v>67</v>
      </c>
      <c r="EW4" s="139"/>
      <c r="EX4" s="139"/>
      <c r="EY4" s="139"/>
      <c r="EZ4" s="139"/>
      <c r="FA4" s="139"/>
      <c r="FB4" s="139"/>
      <c r="FC4" s="139"/>
      <c r="FD4" s="139"/>
      <c r="FE4" s="139"/>
      <c r="FF4" s="139"/>
      <c r="FG4" s="139"/>
      <c r="FH4" s="139"/>
      <c r="FI4" s="139"/>
      <c r="FJ4" s="140"/>
    </row>
    <row r="5" spans="1:166" x14ac:dyDescent="0.2">
      <c r="A5" s="136" t="s">
        <v>105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T5" s="4" t="s">
        <v>68</v>
      </c>
      <c r="EV5" s="141"/>
      <c r="EW5" s="142"/>
      <c r="EX5" s="142"/>
      <c r="EY5" s="142"/>
      <c r="EZ5" s="142"/>
      <c r="FA5" s="142"/>
      <c r="FB5" s="142"/>
      <c r="FC5" s="142"/>
      <c r="FD5" s="142"/>
      <c r="FE5" s="142"/>
      <c r="FF5" s="142"/>
      <c r="FG5" s="142"/>
      <c r="FH5" s="142"/>
      <c r="FI5" s="142"/>
      <c r="FJ5" s="143"/>
    </row>
    <row r="6" spans="1:166" s="1" customFormat="1" ht="11.25" x14ac:dyDescent="0.2">
      <c r="A6" s="144" t="s">
        <v>69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</row>
    <row r="8" spans="1:166" ht="13.5" customHeight="1" x14ac:dyDescent="0.2">
      <c r="BQ8" s="129" t="s">
        <v>70</v>
      </c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1"/>
      <c r="CI8" s="129" t="s">
        <v>71</v>
      </c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1"/>
    </row>
    <row r="9" spans="1:166" ht="15" customHeight="1" x14ac:dyDescent="0.25">
      <c r="BO9" s="5" t="s">
        <v>72</v>
      </c>
      <c r="BQ9" s="132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4"/>
      <c r="CI9" s="132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4"/>
      <c r="DE9" s="3" t="s">
        <v>73</v>
      </c>
    </row>
    <row r="10" spans="1:166" x14ac:dyDescent="0.2">
      <c r="DE10" s="3" t="s">
        <v>74</v>
      </c>
      <c r="EE10" s="135"/>
      <c r="EF10" s="135"/>
      <c r="EG10" s="135"/>
      <c r="EH10" s="3" t="s">
        <v>75</v>
      </c>
      <c r="EJ10" s="136"/>
      <c r="EK10" s="136"/>
      <c r="EL10" s="136"/>
      <c r="EM10" s="136"/>
      <c r="EN10" s="136"/>
      <c r="EO10" s="136"/>
      <c r="EP10" s="136"/>
      <c r="EQ10" s="136"/>
      <c r="ER10" s="136"/>
      <c r="ES10" s="145">
        <v>20</v>
      </c>
      <c r="ET10" s="145"/>
      <c r="EU10" s="145"/>
      <c r="EV10" s="145"/>
      <c r="EW10" s="146"/>
      <c r="EX10" s="146"/>
      <c r="EY10" s="146"/>
      <c r="FA10" s="3" t="s">
        <v>76</v>
      </c>
      <c r="FF10" s="135"/>
      <c r="FG10" s="135"/>
      <c r="FH10" s="135"/>
      <c r="FI10" s="135"/>
      <c r="FJ10" s="135"/>
    </row>
    <row r="11" spans="1:166" x14ac:dyDescent="0.2">
      <c r="AH11" s="4" t="s">
        <v>77</v>
      </c>
      <c r="AJ11" s="136" t="s">
        <v>186</v>
      </c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W11" s="3" t="s">
        <v>78</v>
      </c>
      <c r="AZ11" s="135"/>
      <c r="BA11" s="135"/>
      <c r="BB11" s="135"/>
      <c r="BC11" s="3" t="s">
        <v>75</v>
      </c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45">
        <v>20</v>
      </c>
      <c r="BR11" s="145"/>
      <c r="BS11" s="145"/>
      <c r="BT11" s="145"/>
      <c r="BU11" s="146"/>
      <c r="BV11" s="146"/>
      <c r="BW11" s="146"/>
      <c r="BY11" s="3" t="s">
        <v>79</v>
      </c>
      <c r="DE11" s="3" t="s">
        <v>80</v>
      </c>
      <c r="DW11" s="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6"/>
      <c r="EZ11" s="136"/>
      <c r="FA11" s="136"/>
      <c r="FB11" s="136"/>
      <c r="FJ11" s="4" t="s">
        <v>81</v>
      </c>
    </row>
    <row r="13" spans="1:166" x14ac:dyDescent="0.2">
      <c r="A13" s="157" t="s">
        <v>82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9"/>
      <c r="AE13" s="160" t="s">
        <v>83</v>
      </c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2"/>
      <c r="BL13" s="160" t="s">
        <v>84</v>
      </c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2"/>
      <c r="CA13" s="160" t="s">
        <v>85</v>
      </c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2"/>
      <c r="CP13" s="157" t="s">
        <v>86</v>
      </c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9"/>
      <c r="DW13" s="147" t="s">
        <v>87</v>
      </c>
      <c r="DX13" s="148"/>
      <c r="DY13" s="148"/>
      <c r="DZ13" s="148"/>
      <c r="EA13" s="148"/>
      <c r="EB13" s="148"/>
      <c r="EC13" s="148"/>
      <c r="ED13" s="148"/>
      <c r="EE13" s="148"/>
      <c r="EF13" s="148"/>
      <c r="EG13" s="148"/>
      <c r="EH13" s="148"/>
      <c r="EI13" s="148"/>
      <c r="EJ13" s="148"/>
      <c r="EK13" s="148"/>
      <c r="EL13" s="148"/>
      <c r="EM13" s="148"/>
      <c r="EN13" s="148"/>
      <c r="EO13" s="148"/>
      <c r="EP13" s="148"/>
      <c r="EQ13" s="148"/>
      <c r="ER13" s="148"/>
      <c r="ES13" s="148"/>
      <c r="ET13" s="148"/>
      <c r="EU13" s="149"/>
      <c r="EV13" s="147" t="s">
        <v>88</v>
      </c>
      <c r="EW13" s="148"/>
      <c r="EX13" s="148"/>
      <c r="EY13" s="148"/>
      <c r="EZ13" s="148"/>
      <c r="FA13" s="148"/>
      <c r="FB13" s="148"/>
      <c r="FC13" s="148"/>
      <c r="FD13" s="148"/>
      <c r="FE13" s="148"/>
      <c r="FF13" s="148"/>
      <c r="FG13" s="148"/>
      <c r="FH13" s="148"/>
      <c r="FI13" s="148"/>
      <c r="FJ13" s="149"/>
    </row>
    <row r="14" spans="1:166" ht="45" customHeight="1" x14ac:dyDescent="0.2">
      <c r="A14" s="150" t="s">
        <v>89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2"/>
      <c r="U14" s="153" t="s">
        <v>90</v>
      </c>
      <c r="V14" s="154"/>
      <c r="W14" s="154"/>
      <c r="X14" s="154"/>
      <c r="Y14" s="154"/>
      <c r="Z14" s="154"/>
      <c r="AA14" s="154"/>
      <c r="AB14" s="154"/>
      <c r="AC14" s="154"/>
      <c r="AD14" s="155"/>
      <c r="AE14" s="163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5"/>
      <c r="BL14" s="163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5"/>
      <c r="CA14" s="163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5"/>
      <c r="CP14" s="156" t="s">
        <v>112</v>
      </c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 t="s">
        <v>111</v>
      </c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56"/>
      <c r="DW14" s="150"/>
      <c r="DX14" s="151"/>
      <c r="DY14" s="151"/>
      <c r="DZ14" s="151"/>
      <c r="EA14" s="151"/>
      <c r="EB14" s="151"/>
      <c r="EC14" s="151"/>
      <c r="ED14" s="151"/>
      <c r="EE14" s="151"/>
      <c r="EF14" s="151"/>
      <c r="EG14" s="151"/>
      <c r="EH14" s="151"/>
      <c r="EI14" s="151"/>
      <c r="EJ14" s="151"/>
      <c r="EK14" s="151"/>
      <c r="EL14" s="151"/>
      <c r="EM14" s="151"/>
      <c r="EN14" s="151"/>
      <c r="EO14" s="151"/>
      <c r="EP14" s="151"/>
      <c r="EQ14" s="151"/>
      <c r="ER14" s="151"/>
      <c r="ES14" s="151"/>
      <c r="ET14" s="151"/>
      <c r="EU14" s="152"/>
      <c r="EV14" s="150"/>
      <c r="EW14" s="151"/>
      <c r="EX14" s="151"/>
      <c r="EY14" s="151"/>
      <c r="EZ14" s="151"/>
      <c r="FA14" s="151"/>
      <c r="FB14" s="151"/>
      <c r="FC14" s="151"/>
      <c r="FD14" s="151"/>
      <c r="FE14" s="151"/>
      <c r="FF14" s="151"/>
      <c r="FG14" s="151"/>
      <c r="FH14" s="151"/>
      <c r="FI14" s="151"/>
      <c r="FJ14" s="152"/>
    </row>
    <row r="15" spans="1:166" x14ac:dyDescent="0.2">
      <c r="A15" s="166">
        <v>1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>
        <v>2</v>
      </c>
      <c r="V15" s="166"/>
      <c r="W15" s="166"/>
      <c r="X15" s="166"/>
      <c r="Y15" s="166"/>
      <c r="Z15" s="166"/>
      <c r="AA15" s="166"/>
      <c r="AB15" s="166"/>
      <c r="AC15" s="166"/>
      <c r="AD15" s="166"/>
      <c r="AE15" s="166">
        <v>3</v>
      </c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>
        <v>4</v>
      </c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>
        <v>5</v>
      </c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>
        <v>6</v>
      </c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>
        <v>7</v>
      </c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>
        <v>8</v>
      </c>
      <c r="DM15" s="166"/>
      <c r="DN15" s="166"/>
      <c r="DO15" s="166"/>
      <c r="DP15" s="166"/>
      <c r="DQ15" s="166"/>
      <c r="DR15" s="166"/>
      <c r="DS15" s="166"/>
      <c r="DT15" s="166"/>
      <c r="DU15" s="166"/>
      <c r="DV15" s="166"/>
      <c r="DW15" s="166">
        <v>9</v>
      </c>
      <c r="DX15" s="166"/>
      <c r="DY15" s="166"/>
      <c r="DZ15" s="166"/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66"/>
      <c r="EL15" s="166"/>
      <c r="EM15" s="166"/>
      <c r="EN15" s="166"/>
      <c r="EO15" s="166"/>
      <c r="EP15" s="166"/>
      <c r="EQ15" s="166"/>
      <c r="ER15" s="166"/>
      <c r="ES15" s="166"/>
      <c r="ET15" s="166"/>
      <c r="EU15" s="166"/>
      <c r="EV15" s="166">
        <v>10</v>
      </c>
      <c r="EW15" s="166"/>
      <c r="EX15" s="166"/>
      <c r="EY15" s="166"/>
      <c r="EZ15" s="166"/>
      <c r="FA15" s="166"/>
      <c r="FB15" s="166"/>
      <c r="FC15" s="166"/>
      <c r="FD15" s="166"/>
      <c r="FE15" s="166"/>
      <c r="FF15" s="166"/>
      <c r="FG15" s="166"/>
      <c r="FH15" s="166"/>
      <c r="FI15" s="166"/>
      <c r="FJ15" s="166"/>
    </row>
    <row r="16" spans="1:166" x14ac:dyDescent="0.2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8" t="s">
        <v>91</v>
      </c>
      <c r="V16" s="168"/>
      <c r="W16" s="168"/>
      <c r="X16" s="168"/>
      <c r="Y16" s="168"/>
      <c r="Z16" s="168"/>
      <c r="AA16" s="168"/>
      <c r="AB16" s="168"/>
      <c r="AC16" s="168"/>
      <c r="AD16" s="168"/>
      <c r="AE16" s="167" t="s">
        <v>106</v>
      </c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9">
        <v>1</v>
      </c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>
        <v>15000</v>
      </c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  <c r="DL16" s="169"/>
      <c r="DM16" s="169"/>
      <c r="DN16" s="169"/>
      <c r="DO16" s="169"/>
      <c r="DP16" s="169"/>
      <c r="DQ16" s="169"/>
      <c r="DR16" s="169"/>
      <c r="DS16" s="169"/>
      <c r="DT16" s="169"/>
      <c r="DU16" s="169"/>
      <c r="DV16" s="169"/>
      <c r="DW16" s="169">
        <f>CA16*3</f>
        <v>45000</v>
      </c>
      <c r="DX16" s="169"/>
      <c r="DY16" s="169"/>
      <c r="DZ16" s="169"/>
      <c r="EA16" s="169"/>
      <c r="EB16" s="169"/>
      <c r="EC16" s="169"/>
      <c r="ED16" s="169"/>
      <c r="EE16" s="169"/>
      <c r="EF16" s="169"/>
      <c r="EG16" s="169"/>
      <c r="EH16" s="169"/>
      <c r="EI16" s="169"/>
      <c r="EJ16" s="169"/>
      <c r="EK16" s="169"/>
      <c r="EL16" s="169"/>
      <c r="EM16" s="169"/>
      <c r="EN16" s="169"/>
      <c r="EO16" s="169"/>
      <c r="EP16" s="169"/>
      <c r="EQ16" s="169"/>
      <c r="ER16" s="169"/>
      <c r="ES16" s="169"/>
      <c r="ET16" s="169"/>
      <c r="EU16" s="169"/>
      <c r="EV16" s="167"/>
      <c r="EW16" s="167"/>
      <c r="EX16" s="167"/>
      <c r="EY16" s="167"/>
      <c r="EZ16" s="167"/>
      <c r="FA16" s="167"/>
      <c r="FB16" s="167"/>
      <c r="FC16" s="167"/>
      <c r="FD16" s="167"/>
      <c r="FE16" s="167"/>
      <c r="FF16" s="167"/>
      <c r="FG16" s="167"/>
      <c r="FH16" s="167"/>
      <c r="FI16" s="167"/>
      <c r="FJ16" s="167"/>
    </row>
    <row r="17" spans="1:166" x14ac:dyDescent="0.2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8" t="s">
        <v>92</v>
      </c>
      <c r="V17" s="168"/>
      <c r="W17" s="168"/>
      <c r="X17" s="168"/>
      <c r="Y17" s="168"/>
      <c r="Z17" s="168"/>
      <c r="AA17" s="168"/>
      <c r="AB17" s="168"/>
      <c r="AC17" s="168"/>
      <c r="AD17" s="168"/>
      <c r="AE17" s="167" t="s">
        <v>93</v>
      </c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9">
        <v>1</v>
      </c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>
        <v>10000</v>
      </c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69"/>
      <c r="DD17" s="169"/>
      <c r="DE17" s="169"/>
      <c r="DF17" s="169"/>
      <c r="DG17" s="169"/>
      <c r="DH17" s="169"/>
      <c r="DI17" s="169"/>
      <c r="DJ17" s="169"/>
      <c r="DK17" s="169"/>
      <c r="DL17" s="169"/>
      <c r="DM17" s="169"/>
      <c r="DN17" s="169"/>
      <c r="DO17" s="169"/>
      <c r="DP17" s="169"/>
      <c r="DQ17" s="169"/>
      <c r="DR17" s="169"/>
      <c r="DS17" s="169"/>
      <c r="DT17" s="169"/>
      <c r="DU17" s="169"/>
      <c r="DV17" s="169"/>
      <c r="DW17" s="170">
        <f t="shared" ref="DW17:DW23" si="0">CA17*3</f>
        <v>30000</v>
      </c>
      <c r="DX17" s="171"/>
      <c r="DY17" s="171"/>
      <c r="DZ17" s="171"/>
      <c r="EA17" s="171"/>
      <c r="EB17" s="171"/>
      <c r="EC17" s="171"/>
      <c r="ED17" s="171"/>
      <c r="EE17" s="171"/>
      <c r="EF17" s="171"/>
      <c r="EG17" s="171"/>
      <c r="EH17" s="171"/>
      <c r="EI17" s="171"/>
      <c r="EJ17" s="171"/>
      <c r="EK17" s="171"/>
      <c r="EL17" s="171"/>
      <c r="EM17" s="171"/>
      <c r="EN17" s="171"/>
      <c r="EO17" s="171"/>
      <c r="EP17" s="171"/>
      <c r="EQ17" s="171"/>
      <c r="ER17" s="171"/>
      <c r="ES17" s="171"/>
      <c r="ET17" s="171"/>
      <c r="EU17" s="172"/>
      <c r="EV17" s="167"/>
      <c r="EW17" s="167"/>
      <c r="EX17" s="167"/>
      <c r="EY17" s="167"/>
      <c r="EZ17" s="167"/>
      <c r="FA17" s="167"/>
      <c r="FB17" s="167"/>
      <c r="FC17" s="167"/>
      <c r="FD17" s="167"/>
      <c r="FE17" s="167"/>
      <c r="FF17" s="167"/>
      <c r="FG17" s="167"/>
      <c r="FH17" s="167"/>
      <c r="FI17" s="167"/>
      <c r="FJ17" s="167"/>
    </row>
    <row r="18" spans="1:166" x14ac:dyDescent="0.2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8" t="s">
        <v>94</v>
      </c>
      <c r="V18" s="168"/>
      <c r="W18" s="168"/>
      <c r="X18" s="168"/>
      <c r="Y18" s="168"/>
      <c r="Z18" s="168"/>
      <c r="AA18" s="168"/>
      <c r="AB18" s="168"/>
      <c r="AC18" s="168"/>
      <c r="AD18" s="168"/>
      <c r="AE18" s="167" t="s">
        <v>107</v>
      </c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9">
        <v>1</v>
      </c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>
        <v>8500</v>
      </c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>
        <v>1000</v>
      </c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>
        <v>2000</v>
      </c>
      <c r="DB18" s="169"/>
      <c r="DC18" s="169"/>
      <c r="DD18" s="169"/>
      <c r="DE18" s="169"/>
      <c r="DF18" s="169"/>
      <c r="DG18" s="169"/>
      <c r="DH18" s="169"/>
      <c r="DI18" s="169"/>
      <c r="DJ18" s="169"/>
      <c r="DK18" s="169"/>
      <c r="DL18" s="169"/>
      <c r="DM18" s="169"/>
      <c r="DN18" s="169"/>
      <c r="DO18" s="169"/>
      <c r="DP18" s="169"/>
      <c r="DQ18" s="169"/>
      <c r="DR18" s="169"/>
      <c r="DS18" s="169"/>
      <c r="DT18" s="169"/>
      <c r="DU18" s="169"/>
      <c r="DV18" s="169"/>
      <c r="DW18" s="169">
        <f>(CA18+CP18+DA18)*3</f>
        <v>34500</v>
      </c>
      <c r="DX18" s="171"/>
      <c r="DY18" s="171"/>
      <c r="DZ18" s="171"/>
      <c r="EA18" s="171"/>
      <c r="EB18" s="171"/>
      <c r="EC18" s="171"/>
      <c r="ED18" s="171"/>
      <c r="EE18" s="171"/>
      <c r="EF18" s="171"/>
      <c r="EG18" s="171"/>
      <c r="EH18" s="171"/>
      <c r="EI18" s="171"/>
      <c r="EJ18" s="171"/>
      <c r="EK18" s="171"/>
      <c r="EL18" s="171"/>
      <c r="EM18" s="171"/>
      <c r="EN18" s="171"/>
      <c r="EO18" s="171"/>
      <c r="EP18" s="171"/>
      <c r="EQ18" s="171"/>
      <c r="ER18" s="171"/>
      <c r="ES18" s="171"/>
      <c r="ET18" s="171"/>
      <c r="EU18" s="172"/>
      <c r="EV18" s="167"/>
      <c r="EW18" s="167"/>
      <c r="EX18" s="167"/>
      <c r="EY18" s="167"/>
      <c r="EZ18" s="167"/>
      <c r="FA18" s="167"/>
      <c r="FB18" s="167"/>
      <c r="FC18" s="167"/>
      <c r="FD18" s="167"/>
      <c r="FE18" s="167"/>
      <c r="FF18" s="167"/>
      <c r="FG18" s="167"/>
      <c r="FH18" s="167"/>
      <c r="FI18" s="167"/>
      <c r="FJ18" s="167"/>
    </row>
    <row r="19" spans="1:166" x14ac:dyDescent="0.2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8" t="s">
        <v>95</v>
      </c>
      <c r="V19" s="168"/>
      <c r="W19" s="168"/>
      <c r="X19" s="168"/>
      <c r="Y19" s="168"/>
      <c r="Z19" s="168"/>
      <c r="AA19" s="168"/>
      <c r="AB19" s="168"/>
      <c r="AC19" s="168"/>
      <c r="AD19" s="168"/>
      <c r="AE19" s="173" t="s">
        <v>108</v>
      </c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5"/>
      <c r="BL19" s="169">
        <v>0.5</v>
      </c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>
        <v>6747</v>
      </c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69"/>
      <c r="DE19" s="169"/>
      <c r="DF19" s="169"/>
      <c r="DG19" s="169"/>
      <c r="DH19" s="169"/>
      <c r="DI19" s="169"/>
      <c r="DJ19" s="169"/>
      <c r="DK19" s="169"/>
      <c r="DL19" s="169"/>
      <c r="DM19" s="169"/>
      <c r="DN19" s="169"/>
      <c r="DO19" s="169"/>
      <c r="DP19" s="169"/>
      <c r="DQ19" s="169"/>
      <c r="DR19" s="169"/>
      <c r="DS19" s="169"/>
      <c r="DT19" s="169"/>
      <c r="DU19" s="169"/>
      <c r="DV19" s="169"/>
      <c r="DW19" s="170">
        <f t="shared" si="0"/>
        <v>20241</v>
      </c>
      <c r="DX19" s="171"/>
      <c r="DY19" s="171"/>
      <c r="DZ19" s="171"/>
      <c r="EA19" s="171"/>
      <c r="EB19" s="171"/>
      <c r="EC19" s="171"/>
      <c r="ED19" s="171"/>
      <c r="EE19" s="171"/>
      <c r="EF19" s="171"/>
      <c r="EG19" s="171"/>
      <c r="EH19" s="171"/>
      <c r="EI19" s="171"/>
      <c r="EJ19" s="171"/>
      <c r="EK19" s="171"/>
      <c r="EL19" s="171"/>
      <c r="EM19" s="171"/>
      <c r="EN19" s="171"/>
      <c r="EO19" s="171"/>
      <c r="EP19" s="171"/>
      <c r="EQ19" s="171"/>
      <c r="ER19" s="171"/>
      <c r="ES19" s="171"/>
      <c r="ET19" s="171"/>
      <c r="EU19" s="172"/>
      <c r="EV19" s="167"/>
      <c r="EW19" s="167"/>
      <c r="EX19" s="167"/>
      <c r="EY19" s="167"/>
      <c r="EZ19" s="167"/>
      <c r="FA19" s="167"/>
      <c r="FB19" s="167"/>
      <c r="FC19" s="167"/>
      <c r="FD19" s="167"/>
      <c r="FE19" s="167"/>
      <c r="FF19" s="167"/>
      <c r="FG19" s="167"/>
      <c r="FH19" s="167"/>
      <c r="FI19" s="167"/>
      <c r="FJ19" s="167"/>
    </row>
    <row r="20" spans="1:166" x14ac:dyDescent="0.2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8" t="s">
        <v>97</v>
      </c>
      <c r="V20" s="168"/>
      <c r="W20" s="168"/>
      <c r="X20" s="168"/>
      <c r="Y20" s="168"/>
      <c r="Z20" s="168"/>
      <c r="AA20" s="168"/>
      <c r="AB20" s="168"/>
      <c r="AC20" s="168"/>
      <c r="AD20" s="168"/>
      <c r="AE20" s="173" t="s">
        <v>109</v>
      </c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5"/>
      <c r="BL20" s="169">
        <v>0.8</v>
      </c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>
        <v>4598</v>
      </c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69"/>
      <c r="DE20" s="169"/>
      <c r="DF20" s="169"/>
      <c r="DG20" s="169"/>
      <c r="DH20" s="169"/>
      <c r="DI20" s="169"/>
      <c r="DJ20" s="169"/>
      <c r="DK20" s="169"/>
      <c r="DL20" s="169"/>
      <c r="DM20" s="169"/>
      <c r="DN20" s="169"/>
      <c r="DO20" s="169"/>
      <c r="DP20" s="169"/>
      <c r="DQ20" s="169"/>
      <c r="DR20" s="169"/>
      <c r="DS20" s="169"/>
      <c r="DT20" s="169"/>
      <c r="DU20" s="169"/>
      <c r="DV20" s="169"/>
      <c r="DW20" s="176">
        <f t="shared" si="0"/>
        <v>13794</v>
      </c>
      <c r="DX20" s="176"/>
      <c r="DY20" s="176"/>
      <c r="DZ20" s="176"/>
      <c r="EA20" s="176"/>
      <c r="EB20" s="176"/>
      <c r="EC20" s="176"/>
      <c r="ED20" s="176"/>
      <c r="EE20" s="176"/>
      <c r="EF20" s="176"/>
      <c r="EG20" s="176"/>
      <c r="EH20" s="176"/>
      <c r="EI20" s="176"/>
      <c r="EJ20" s="176"/>
      <c r="EK20" s="176"/>
      <c r="EL20" s="176"/>
      <c r="EM20" s="176"/>
      <c r="EN20" s="176"/>
      <c r="EO20" s="176"/>
      <c r="EP20" s="176"/>
      <c r="EQ20" s="176"/>
      <c r="ER20" s="176"/>
      <c r="ES20" s="176"/>
      <c r="ET20" s="176"/>
      <c r="EU20" s="176"/>
      <c r="EV20" s="167"/>
      <c r="EW20" s="167"/>
      <c r="EX20" s="167"/>
      <c r="EY20" s="167"/>
      <c r="EZ20" s="167"/>
      <c r="FA20" s="167"/>
      <c r="FB20" s="167"/>
      <c r="FC20" s="167"/>
      <c r="FD20" s="167"/>
      <c r="FE20" s="167"/>
      <c r="FF20" s="167"/>
      <c r="FG20" s="167"/>
      <c r="FH20" s="167"/>
      <c r="FI20" s="167"/>
      <c r="FJ20" s="167"/>
    </row>
    <row r="21" spans="1:166" x14ac:dyDescent="0.2">
      <c r="A21" s="167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7" t="s">
        <v>96</v>
      </c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9">
        <v>0.5</v>
      </c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>
        <v>8500</v>
      </c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  <c r="DD21" s="169"/>
      <c r="DE21" s="169"/>
      <c r="DF21" s="169"/>
      <c r="DG21" s="169"/>
      <c r="DH21" s="169"/>
      <c r="DI21" s="169"/>
      <c r="DJ21" s="169"/>
      <c r="DK21" s="169"/>
      <c r="DL21" s="169"/>
      <c r="DM21" s="169"/>
      <c r="DN21" s="169"/>
      <c r="DO21" s="169"/>
      <c r="DP21" s="169"/>
      <c r="DQ21" s="169"/>
      <c r="DR21" s="169"/>
      <c r="DS21" s="169"/>
      <c r="DT21" s="169"/>
      <c r="DU21" s="169"/>
      <c r="DV21" s="169"/>
      <c r="DW21" s="170">
        <f t="shared" si="0"/>
        <v>25500</v>
      </c>
      <c r="DX21" s="171"/>
      <c r="DY21" s="171"/>
      <c r="DZ21" s="171"/>
      <c r="EA21" s="171"/>
      <c r="EB21" s="171"/>
      <c r="EC21" s="171"/>
      <c r="ED21" s="171"/>
      <c r="EE21" s="171"/>
      <c r="EF21" s="171"/>
      <c r="EG21" s="171"/>
      <c r="EH21" s="171"/>
      <c r="EI21" s="171"/>
      <c r="EJ21" s="171"/>
      <c r="EK21" s="171"/>
      <c r="EL21" s="171"/>
      <c r="EM21" s="171"/>
      <c r="EN21" s="171"/>
      <c r="EO21" s="171"/>
      <c r="EP21" s="171"/>
      <c r="EQ21" s="171"/>
      <c r="ER21" s="171"/>
      <c r="ES21" s="171"/>
      <c r="ET21" s="171"/>
      <c r="EU21" s="172"/>
      <c r="EV21" s="167"/>
      <c r="EW21" s="167"/>
      <c r="EX21" s="167"/>
      <c r="EY21" s="167"/>
      <c r="EZ21" s="167"/>
      <c r="FA21" s="167"/>
      <c r="FB21" s="167"/>
      <c r="FC21" s="167"/>
      <c r="FD21" s="167"/>
      <c r="FE21" s="167"/>
      <c r="FF21" s="167"/>
      <c r="FG21" s="167"/>
      <c r="FH21" s="167"/>
      <c r="FI21" s="167"/>
      <c r="FJ21" s="167"/>
    </row>
    <row r="22" spans="1:166" x14ac:dyDescent="0.2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73" t="s">
        <v>110</v>
      </c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5"/>
      <c r="BL22" s="169">
        <v>0.8</v>
      </c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>
        <v>4022</v>
      </c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69"/>
      <c r="DI22" s="169"/>
      <c r="DJ22" s="169"/>
      <c r="DK22" s="169"/>
      <c r="DL22" s="169"/>
      <c r="DM22" s="169"/>
      <c r="DN22" s="169"/>
      <c r="DO22" s="169"/>
      <c r="DP22" s="169"/>
      <c r="DQ22" s="169"/>
      <c r="DR22" s="169"/>
      <c r="DS22" s="169"/>
      <c r="DT22" s="169"/>
      <c r="DU22" s="169"/>
      <c r="DV22" s="169"/>
      <c r="DW22" s="170">
        <f t="shared" si="0"/>
        <v>12066</v>
      </c>
      <c r="DX22" s="171"/>
      <c r="DY22" s="171"/>
      <c r="DZ22" s="171"/>
      <c r="EA22" s="171"/>
      <c r="EB22" s="171"/>
      <c r="EC22" s="171"/>
      <c r="ED22" s="171"/>
      <c r="EE22" s="171"/>
      <c r="EF22" s="171"/>
      <c r="EG22" s="171"/>
      <c r="EH22" s="171"/>
      <c r="EI22" s="171"/>
      <c r="EJ22" s="171"/>
      <c r="EK22" s="171"/>
      <c r="EL22" s="171"/>
      <c r="EM22" s="171"/>
      <c r="EN22" s="171"/>
      <c r="EO22" s="171"/>
      <c r="EP22" s="171"/>
      <c r="EQ22" s="171"/>
      <c r="ER22" s="171"/>
      <c r="ES22" s="171"/>
      <c r="ET22" s="171"/>
      <c r="EU22" s="172"/>
      <c r="EV22" s="167"/>
      <c r="EW22" s="167"/>
      <c r="EX22" s="167"/>
      <c r="EY22" s="167"/>
      <c r="EZ22" s="167"/>
      <c r="FA22" s="167"/>
      <c r="FB22" s="167"/>
      <c r="FC22" s="167"/>
      <c r="FD22" s="167"/>
      <c r="FE22" s="167"/>
      <c r="FF22" s="167"/>
      <c r="FG22" s="167"/>
      <c r="FH22" s="167"/>
      <c r="FI22" s="167"/>
      <c r="FJ22" s="167"/>
    </row>
    <row r="23" spans="1:166" x14ac:dyDescent="0.2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73" t="s">
        <v>110</v>
      </c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5"/>
      <c r="BL23" s="169">
        <v>0.8</v>
      </c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>
        <v>4022</v>
      </c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  <c r="DL23" s="169"/>
      <c r="DM23" s="169"/>
      <c r="DN23" s="169"/>
      <c r="DO23" s="169"/>
      <c r="DP23" s="169"/>
      <c r="DQ23" s="169"/>
      <c r="DR23" s="169"/>
      <c r="DS23" s="169"/>
      <c r="DT23" s="169"/>
      <c r="DU23" s="169"/>
      <c r="DV23" s="169"/>
      <c r="DW23" s="170">
        <f t="shared" si="0"/>
        <v>12066</v>
      </c>
      <c r="DX23" s="171"/>
      <c r="DY23" s="171"/>
      <c r="DZ23" s="171"/>
      <c r="EA23" s="171"/>
      <c r="EB23" s="171"/>
      <c r="EC23" s="171"/>
      <c r="ED23" s="171"/>
      <c r="EE23" s="171"/>
      <c r="EF23" s="171"/>
      <c r="EG23" s="171"/>
      <c r="EH23" s="171"/>
      <c r="EI23" s="171"/>
      <c r="EJ23" s="171"/>
      <c r="EK23" s="171"/>
      <c r="EL23" s="171"/>
      <c r="EM23" s="171"/>
      <c r="EN23" s="171"/>
      <c r="EO23" s="171"/>
      <c r="EP23" s="171"/>
      <c r="EQ23" s="171"/>
      <c r="ER23" s="171"/>
      <c r="ES23" s="171"/>
      <c r="ET23" s="171"/>
      <c r="EU23" s="172"/>
      <c r="EV23" s="167"/>
      <c r="EW23" s="167"/>
      <c r="EX23" s="167"/>
      <c r="EY23" s="167"/>
      <c r="EZ23" s="167"/>
      <c r="FA23" s="167"/>
      <c r="FB23" s="167"/>
      <c r="FC23" s="167"/>
      <c r="FD23" s="167"/>
      <c r="FE23" s="167"/>
      <c r="FF23" s="167"/>
      <c r="FG23" s="167"/>
      <c r="FH23" s="167"/>
      <c r="FI23" s="167"/>
      <c r="FJ23" s="167"/>
    </row>
    <row r="24" spans="1:166" x14ac:dyDescent="0.2">
      <c r="BJ24" s="4" t="s">
        <v>98</v>
      </c>
      <c r="BL24" s="169">
        <f>SUM(BL16:BZ23)</f>
        <v>6.3999999999999995</v>
      </c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>
        <f>SUM(CA16:CO23)</f>
        <v>61389</v>
      </c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  <c r="DL24" s="169"/>
      <c r="DM24" s="169"/>
      <c r="DN24" s="169"/>
      <c r="DO24" s="169"/>
      <c r="DP24" s="169"/>
      <c r="DQ24" s="169"/>
      <c r="DR24" s="169"/>
      <c r="DS24" s="169"/>
      <c r="DT24" s="169"/>
      <c r="DU24" s="169"/>
      <c r="DV24" s="169"/>
      <c r="DW24" s="169">
        <f>SUM(DW16:EU23)</f>
        <v>193167</v>
      </c>
      <c r="DX24" s="169"/>
      <c r="DY24" s="169"/>
      <c r="DZ24" s="169"/>
      <c r="EA24" s="169"/>
      <c r="EB24" s="169"/>
      <c r="EC24" s="169"/>
      <c r="ED24" s="169"/>
      <c r="EE24" s="169"/>
      <c r="EF24" s="169"/>
      <c r="EG24" s="169"/>
      <c r="EH24" s="169"/>
      <c r="EI24" s="169"/>
      <c r="EJ24" s="169"/>
      <c r="EK24" s="169"/>
      <c r="EL24" s="169"/>
      <c r="EM24" s="169"/>
      <c r="EN24" s="169"/>
      <c r="EO24" s="169"/>
      <c r="EP24" s="169"/>
      <c r="EQ24" s="169"/>
      <c r="ER24" s="169"/>
      <c r="ES24" s="169"/>
      <c r="ET24" s="169"/>
      <c r="EU24" s="169"/>
    </row>
    <row r="26" spans="1:166" x14ac:dyDescent="0.2">
      <c r="A26" s="7" t="s">
        <v>99</v>
      </c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6"/>
      <c r="CB26" s="6"/>
      <c r="CC26" s="6"/>
      <c r="CD26" s="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6"/>
      <c r="DV26" s="136"/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</row>
    <row r="27" spans="1:166" s="1" customFormat="1" ht="11.25" x14ac:dyDescent="0.2">
      <c r="A27" s="8"/>
      <c r="AJ27" s="144" t="s">
        <v>100</v>
      </c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9"/>
      <c r="CB27" s="9"/>
      <c r="CC27" s="9"/>
      <c r="CD27" s="9"/>
      <c r="CE27" s="144" t="s">
        <v>101</v>
      </c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E27" s="144" t="s">
        <v>102</v>
      </c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44"/>
      <c r="ES27" s="144"/>
      <c r="ET27" s="144"/>
      <c r="EU27" s="144"/>
    </row>
    <row r="28" spans="1:166" ht="15" x14ac:dyDescent="0.25">
      <c r="A28" t="s">
        <v>103</v>
      </c>
    </row>
    <row r="29" spans="1:166" x14ac:dyDescent="0.2">
      <c r="A29" s="7" t="s">
        <v>104</v>
      </c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</row>
    <row r="30" spans="1:166" s="1" customFormat="1" ht="11.25" x14ac:dyDescent="0.2">
      <c r="AJ30" s="144" t="s">
        <v>101</v>
      </c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J30" s="144" t="s">
        <v>102</v>
      </c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</row>
  </sheetData>
  <mergeCells count="139">
    <mergeCell ref="AJ29:BE29"/>
    <mergeCell ref="BJ29:CZ29"/>
    <mergeCell ref="AJ30:BE30"/>
    <mergeCell ref="BJ30:CZ30"/>
    <mergeCell ref="AE19:BK19"/>
    <mergeCell ref="AE20:BK20"/>
    <mergeCell ref="AJ26:BZ26"/>
    <mergeCell ref="CE26:CZ26"/>
    <mergeCell ref="DE26:EU26"/>
    <mergeCell ref="AJ27:BZ27"/>
    <mergeCell ref="CE27:CZ27"/>
    <mergeCell ref="DE27:EU27"/>
    <mergeCell ref="DA23:DK23"/>
    <mergeCell ref="DL23:DV23"/>
    <mergeCell ref="DW23:EU23"/>
    <mergeCell ref="DA19:DK19"/>
    <mergeCell ref="DL19:DV19"/>
    <mergeCell ref="DW19:EU19"/>
    <mergeCell ref="EV23:FJ23"/>
    <mergeCell ref="BL24:BZ24"/>
    <mergeCell ref="CA24:CO24"/>
    <mergeCell ref="CP24:CZ24"/>
    <mergeCell ref="DA24:DK24"/>
    <mergeCell ref="DL24:DV24"/>
    <mergeCell ref="DW24:EU24"/>
    <mergeCell ref="DA22:DK22"/>
    <mergeCell ref="DL22:DV22"/>
    <mergeCell ref="DW22:EU22"/>
    <mergeCell ref="EV22:FJ22"/>
    <mergeCell ref="A23:T23"/>
    <mergeCell ref="U23:AD23"/>
    <mergeCell ref="AE23:BK23"/>
    <mergeCell ref="BL23:BZ23"/>
    <mergeCell ref="CA23:CO23"/>
    <mergeCell ref="CP23:CZ23"/>
    <mergeCell ref="DA21:DK21"/>
    <mergeCell ref="DL21:DV21"/>
    <mergeCell ref="DW21:EU21"/>
    <mergeCell ref="EV21:FJ21"/>
    <mergeCell ref="A22:T22"/>
    <mergeCell ref="U22:AD22"/>
    <mergeCell ref="AE22:BK22"/>
    <mergeCell ref="BL22:BZ22"/>
    <mergeCell ref="CA22:CO22"/>
    <mergeCell ref="CP22:CZ22"/>
    <mergeCell ref="DA20:DK20"/>
    <mergeCell ref="DL20:DV20"/>
    <mergeCell ref="DW20:EU20"/>
    <mergeCell ref="EV20:FJ20"/>
    <mergeCell ref="A21:T21"/>
    <mergeCell ref="U21:AD21"/>
    <mergeCell ref="BL21:BZ21"/>
    <mergeCell ref="CA21:CO21"/>
    <mergeCell ref="CP21:CZ21"/>
    <mergeCell ref="AE21:BK21"/>
    <mergeCell ref="EV17:FJ17"/>
    <mergeCell ref="A18:T18"/>
    <mergeCell ref="U18:AD18"/>
    <mergeCell ref="AE18:BK18"/>
    <mergeCell ref="BL18:BZ18"/>
    <mergeCell ref="CA18:CO18"/>
    <mergeCell ref="CP18:CZ18"/>
    <mergeCell ref="EV19:FJ19"/>
    <mergeCell ref="A20:T20"/>
    <mergeCell ref="U20:AD20"/>
    <mergeCell ref="BL20:BZ20"/>
    <mergeCell ref="CA20:CO20"/>
    <mergeCell ref="CP20:CZ20"/>
    <mergeCell ref="DA18:DK18"/>
    <mergeCell ref="DL18:DV18"/>
    <mergeCell ref="DW18:EU18"/>
    <mergeCell ref="EV18:FJ18"/>
    <mergeCell ref="A19:T19"/>
    <mergeCell ref="U19:AD19"/>
    <mergeCell ref="BL19:BZ19"/>
    <mergeCell ref="CA19:CO19"/>
    <mergeCell ref="CP19:CZ19"/>
    <mergeCell ref="A17:T17"/>
    <mergeCell ref="U17:AD17"/>
    <mergeCell ref="AE17:BK17"/>
    <mergeCell ref="BL17:BZ17"/>
    <mergeCell ref="CA17:CO17"/>
    <mergeCell ref="CP17:CZ17"/>
    <mergeCell ref="DA17:DK17"/>
    <mergeCell ref="DL17:DV17"/>
    <mergeCell ref="DW17:EU17"/>
    <mergeCell ref="DA15:DK15"/>
    <mergeCell ref="DL15:DV15"/>
    <mergeCell ref="DW15:EU15"/>
    <mergeCell ref="EV15:FJ15"/>
    <mergeCell ref="A16:T16"/>
    <mergeCell ref="U16:AD16"/>
    <mergeCell ref="AE16:BK16"/>
    <mergeCell ref="BL16:BZ16"/>
    <mergeCell ref="CA16:CO16"/>
    <mergeCell ref="CP16:CZ16"/>
    <mergeCell ref="A15:T15"/>
    <mergeCell ref="U15:AD15"/>
    <mergeCell ref="AE15:BK15"/>
    <mergeCell ref="BL15:BZ15"/>
    <mergeCell ref="CA15:CO15"/>
    <mergeCell ref="CP15:CZ15"/>
    <mergeCell ref="DA16:DK16"/>
    <mergeCell ref="DL16:DV16"/>
    <mergeCell ref="DW16:EU16"/>
    <mergeCell ref="EV16:FJ16"/>
    <mergeCell ref="AJ11:AU11"/>
    <mergeCell ref="AZ11:BB11"/>
    <mergeCell ref="BE11:BP11"/>
    <mergeCell ref="BQ11:BT11"/>
    <mergeCell ref="BU11:BW11"/>
    <mergeCell ref="DX11:FB11"/>
    <mergeCell ref="EV13:FJ14"/>
    <mergeCell ref="A14:T14"/>
    <mergeCell ref="U14:AD14"/>
    <mergeCell ref="CP14:CZ14"/>
    <mergeCell ref="DA14:DK14"/>
    <mergeCell ref="DL14:DV14"/>
    <mergeCell ref="A13:AD13"/>
    <mergeCell ref="AE13:BK14"/>
    <mergeCell ref="BL13:BZ14"/>
    <mergeCell ref="CA13:CO14"/>
    <mergeCell ref="CP13:DV13"/>
    <mergeCell ref="DW13:EU14"/>
    <mergeCell ref="BQ8:CH8"/>
    <mergeCell ref="CI8:CZ8"/>
    <mergeCell ref="BQ9:CH9"/>
    <mergeCell ref="CI9:CZ9"/>
    <mergeCell ref="EE10:EG10"/>
    <mergeCell ref="EJ10:ER10"/>
    <mergeCell ref="DY1:FJ1"/>
    <mergeCell ref="EV3:FJ3"/>
    <mergeCell ref="EV4:FJ4"/>
    <mergeCell ref="A5:EI5"/>
    <mergeCell ref="EV5:FJ5"/>
    <mergeCell ref="A6:EI6"/>
    <mergeCell ref="ES10:EV10"/>
    <mergeCell ref="EW10:EY10"/>
    <mergeCell ref="FF10:FJ10"/>
  </mergeCells>
  <pageMargins left="0.7" right="0.7" top="0.75" bottom="0.75" header="0.3" footer="0.3"/>
  <pageSetup paperSize="9" scale="93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view="pageBreakPreview" topLeftCell="A31" zoomScale="60" zoomScaleNormal="100" workbookViewId="0">
      <selection activeCell="B31" sqref="B31:B32"/>
    </sheetView>
  </sheetViews>
  <sheetFormatPr defaultRowHeight="15" x14ac:dyDescent="0.25"/>
  <cols>
    <col min="1" max="1" width="37.28515625" customWidth="1"/>
    <col min="2" max="2" width="14.5703125" bestFit="1" customWidth="1"/>
    <col min="3" max="3" width="28.140625" customWidth="1"/>
    <col min="4" max="4" width="9.5703125" bestFit="1" customWidth="1"/>
    <col min="5" max="5" width="29.28515625" customWidth="1"/>
    <col min="6" max="6" width="13.7109375" bestFit="1" customWidth="1"/>
    <col min="7" max="7" width="12.85546875" customWidth="1"/>
    <col min="8" max="8" width="13.140625" customWidth="1"/>
    <col min="9" max="9" width="12" customWidth="1"/>
    <col min="10" max="10" width="11.5703125" bestFit="1" customWidth="1"/>
  </cols>
  <sheetData>
    <row r="1" spans="1:10" ht="26.25" x14ac:dyDescent="0.4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0" ht="26.25" x14ac:dyDescent="0.4">
      <c r="A2" s="12"/>
      <c r="B2" s="12"/>
      <c r="C2" s="12"/>
      <c r="D2" s="12"/>
      <c r="E2" s="12"/>
      <c r="F2" s="12"/>
      <c r="G2" s="179" t="s">
        <v>137</v>
      </c>
      <c r="H2" s="179"/>
      <c r="I2" s="12"/>
      <c r="J2" s="12"/>
    </row>
    <row r="3" spans="1:10" ht="26.25" x14ac:dyDescent="0.4">
      <c r="A3" s="184" t="s">
        <v>114</v>
      </c>
      <c r="B3" s="184"/>
      <c r="C3" s="184"/>
      <c r="D3" s="184"/>
      <c r="E3" s="184" t="s">
        <v>127</v>
      </c>
      <c r="F3" s="184"/>
      <c r="G3" s="184"/>
      <c r="H3" s="184"/>
      <c r="I3" s="12"/>
      <c r="J3" s="12"/>
    </row>
    <row r="4" spans="1:10" ht="26.25" x14ac:dyDescent="0.4">
      <c r="A4" s="13" t="s">
        <v>115</v>
      </c>
      <c r="B4" s="13" t="s">
        <v>116</v>
      </c>
      <c r="C4" s="13" t="s">
        <v>125</v>
      </c>
      <c r="D4" s="49" t="s">
        <v>126</v>
      </c>
      <c r="E4" s="13" t="s">
        <v>115</v>
      </c>
      <c r="F4" s="13" t="s">
        <v>116</v>
      </c>
      <c r="G4" s="13" t="s">
        <v>125</v>
      </c>
      <c r="H4" s="49" t="s">
        <v>126</v>
      </c>
      <c r="I4" s="12"/>
      <c r="J4" s="12"/>
    </row>
    <row r="5" spans="1:10" ht="26.25" x14ac:dyDescent="0.4">
      <c r="A5" s="13" t="s">
        <v>117</v>
      </c>
      <c r="B5" s="13">
        <v>6</v>
      </c>
      <c r="C5" s="13">
        <v>200</v>
      </c>
      <c r="D5" s="13">
        <f>C5*B5</f>
        <v>1200</v>
      </c>
      <c r="E5" s="13" t="s">
        <v>128</v>
      </c>
      <c r="F5" s="13">
        <v>3</v>
      </c>
      <c r="G5" s="13">
        <v>200</v>
      </c>
      <c r="H5" s="13">
        <f>F5*G5</f>
        <v>600</v>
      </c>
      <c r="I5" s="12"/>
      <c r="J5" s="12"/>
    </row>
    <row r="6" spans="1:10" ht="26.25" x14ac:dyDescent="0.4">
      <c r="A6" s="13" t="s">
        <v>118</v>
      </c>
      <c r="B6" s="13">
        <v>2</v>
      </c>
      <c r="C6" s="13">
        <v>200</v>
      </c>
      <c r="D6" s="13">
        <f t="shared" ref="D6:D14" si="0">C6*B6</f>
        <v>400</v>
      </c>
      <c r="E6" s="13" t="s">
        <v>118</v>
      </c>
      <c r="F6" s="13"/>
      <c r="G6" s="13"/>
      <c r="H6" s="13">
        <f t="shared" ref="H6:H12" si="1">F6*G6</f>
        <v>0</v>
      </c>
      <c r="I6" s="12"/>
      <c r="J6" s="12"/>
    </row>
    <row r="7" spans="1:10" ht="26.25" x14ac:dyDescent="0.4">
      <c r="A7" s="13" t="s">
        <v>131</v>
      </c>
      <c r="B7" s="13"/>
      <c r="C7" s="13">
        <v>0</v>
      </c>
      <c r="D7" s="13">
        <f t="shared" si="0"/>
        <v>0</v>
      </c>
      <c r="E7" s="13" t="s">
        <v>119</v>
      </c>
      <c r="F7" s="13">
        <v>1</v>
      </c>
      <c r="G7" s="13">
        <v>300</v>
      </c>
      <c r="H7" s="13">
        <f t="shared" si="1"/>
        <v>300</v>
      </c>
      <c r="I7" s="12"/>
      <c r="J7" s="12"/>
    </row>
    <row r="8" spans="1:10" ht="26.25" x14ac:dyDescent="0.4">
      <c r="A8" s="13" t="s">
        <v>120</v>
      </c>
      <c r="B8" s="13"/>
      <c r="C8" s="13">
        <v>0</v>
      </c>
      <c r="D8" s="13">
        <f t="shared" si="0"/>
        <v>0</v>
      </c>
      <c r="E8" s="13" t="s">
        <v>129</v>
      </c>
      <c r="F8" s="13">
        <v>9</v>
      </c>
      <c r="G8" s="13">
        <v>100</v>
      </c>
      <c r="H8" s="13">
        <f t="shared" si="1"/>
        <v>900</v>
      </c>
      <c r="I8" s="12"/>
      <c r="J8" s="12"/>
    </row>
    <row r="9" spans="1:10" ht="26.25" x14ac:dyDescent="0.4">
      <c r="A9" s="13" t="s">
        <v>132</v>
      </c>
      <c r="B9" s="13"/>
      <c r="C9" s="13">
        <v>0</v>
      </c>
      <c r="D9" s="13">
        <f t="shared" si="0"/>
        <v>0</v>
      </c>
      <c r="E9" s="13" t="s">
        <v>121</v>
      </c>
      <c r="F9" s="13">
        <v>2</v>
      </c>
      <c r="G9" s="13">
        <v>600</v>
      </c>
      <c r="H9" s="13">
        <f t="shared" si="1"/>
        <v>1200</v>
      </c>
      <c r="I9" s="12"/>
      <c r="J9" s="12"/>
    </row>
    <row r="10" spans="1:10" ht="52.5" x14ac:dyDescent="0.4">
      <c r="A10" s="14" t="s">
        <v>122</v>
      </c>
      <c r="B10" s="13"/>
      <c r="C10" s="13">
        <v>0</v>
      </c>
      <c r="D10" s="13">
        <f t="shared" si="0"/>
        <v>0</v>
      </c>
      <c r="E10" s="13" t="s">
        <v>130</v>
      </c>
      <c r="F10" s="13"/>
      <c r="G10" s="13"/>
      <c r="H10" s="13">
        <f t="shared" si="1"/>
        <v>0</v>
      </c>
      <c r="I10" s="12"/>
      <c r="J10" s="12"/>
    </row>
    <row r="11" spans="1:10" ht="26.25" x14ac:dyDescent="0.4">
      <c r="A11" s="13" t="s">
        <v>123</v>
      </c>
      <c r="B11" s="13">
        <v>1</v>
      </c>
      <c r="C11" s="13">
        <v>350</v>
      </c>
      <c r="D11" s="13">
        <f t="shared" si="0"/>
        <v>350</v>
      </c>
      <c r="E11" s="13" t="s">
        <v>144</v>
      </c>
      <c r="F11" s="13">
        <v>12</v>
      </c>
      <c r="G11" s="13">
        <v>80</v>
      </c>
      <c r="H11" s="13">
        <f t="shared" si="1"/>
        <v>960</v>
      </c>
      <c r="I11" s="12"/>
      <c r="J11" s="12"/>
    </row>
    <row r="12" spans="1:10" ht="26.25" x14ac:dyDescent="0.4">
      <c r="A12" s="13" t="s">
        <v>124</v>
      </c>
      <c r="B12" s="13">
        <v>2</v>
      </c>
      <c r="C12" s="13">
        <v>800</v>
      </c>
      <c r="D12" s="13">
        <f t="shared" si="0"/>
        <v>1600</v>
      </c>
      <c r="E12" s="13" t="s">
        <v>145</v>
      </c>
      <c r="F12" s="13">
        <v>9</v>
      </c>
      <c r="G12" s="13">
        <v>50</v>
      </c>
      <c r="H12" s="13">
        <f t="shared" si="1"/>
        <v>450</v>
      </c>
      <c r="I12" s="12"/>
      <c r="J12" s="12"/>
    </row>
    <row r="13" spans="1:10" ht="26.25" x14ac:dyDescent="0.4">
      <c r="A13" s="13" t="s">
        <v>144</v>
      </c>
      <c r="B13" s="13">
        <v>12</v>
      </c>
      <c r="C13" s="13">
        <v>150</v>
      </c>
      <c r="D13" s="13">
        <f t="shared" si="0"/>
        <v>1800</v>
      </c>
      <c r="E13" s="13"/>
      <c r="F13" s="13"/>
      <c r="G13" s="13"/>
      <c r="H13" s="13"/>
      <c r="I13" s="12"/>
      <c r="J13" s="12"/>
    </row>
    <row r="14" spans="1:10" ht="26.25" x14ac:dyDescent="0.4">
      <c r="A14" s="49"/>
      <c r="B14" s="13"/>
      <c r="C14" s="13"/>
      <c r="D14" s="13">
        <f t="shared" si="0"/>
        <v>0</v>
      </c>
      <c r="E14" s="13"/>
      <c r="F14" s="13"/>
      <c r="G14" s="13"/>
      <c r="H14" s="13"/>
      <c r="I14" s="12"/>
      <c r="J14" s="12"/>
    </row>
    <row r="15" spans="1:10" ht="26.25" x14ac:dyDescent="0.4">
      <c r="A15" s="12"/>
      <c r="B15" s="12"/>
      <c r="C15" s="12"/>
      <c r="D15" s="13">
        <f>SUM(D5:D14)</f>
        <v>5350</v>
      </c>
      <c r="E15" s="12"/>
      <c r="F15" s="12"/>
      <c r="G15" s="12"/>
      <c r="H15" s="13">
        <f>SUM(H5:H14)</f>
        <v>4410</v>
      </c>
      <c r="I15" s="12"/>
      <c r="J15" s="12"/>
    </row>
    <row r="16" spans="1:10" ht="26.25" x14ac:dyDescent="0.4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26.25" x14ac:dyDescent="0.4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66.5" customHeight="1" x14ac:dyDescent="0.4">
      <c r="A18" s="185" t="s">
        <v>156</v>
      </c>
      <c r="B18" s="185"/>
      <c r="C18" s="180" t="s">
        <v>34</v>
      </c>
      <c r="D18" s="180"/>
      <c r="E18" s="180"/>
      <c r="F18" s="12"/>
      <c r="G18" s="180" t="s">
        <v>36</v>
      </c>
      <c r="H18" s="180"/>
      <c r="I18" s="180"/>
      <c r="J18" s="180"/>
    </row>
    <row r="19" spans="1:10" ht="26.25" x14ac:dyDescent="0.4">
      <c r="A19" s="50" t="s">
        <v>157</v>
      </c>
      <c r="B19" s="51">
        <f>B20+B21</f>
        <v>107046</v>
      </c>
      <c r="C19" s="13" t="s">
        <v>134</v>
      </c>
      <c r="D19" s="13" t="s">
        <v>116</v>
      </c>
      <c r="E19" s="13" t="s">
        <v>135</v>
      </c>
      <c r="F19" s="13" t="s">
        <v>126</v>
      </c>
      <c r="G19" s="184" t="s">
        <v>134</v>
      </c>
      <c r="H19" s="184"/>
      <c r="I19" s="49" t="s">
        <v>141</v>
      </c>
      <c r="J19" s="49" t="s">
        <v>126</v>
      </c>
    </row>
    <row r="20" spans="1:10" ht="26.25" x14ac:dyDescent="0.4">
      <c r="A20" s="52" t="s">
        <v>158</v>
      </c>
      <c r="B20" s="53">
        <v>50000</v>
      </c>
      <c r="C20" s="13" t="s">
        <v>133</v>
      </c>
      <c r="D20" s="13">
        <v>20</v>
      </c>
      <c r="E20" s="13">
        <v>195</v>
      </c>
      <c r="F20" s="13">
        <f>E20*D20</f>
        <v>3900</v>
      </c>
      <c r="G20" s="181" t="s">
        <v>139</v>
      </c>
      <c r="H20" s="181"/>
      <c r="I20" s="13"/>
      <c r="J20" s="13"/>
    </row>
    <row r="21" spans="1:10" ht="26.25" x14ac:dyDescent="0.4">
      <c r="A21" s="54" t="s">
        <v>159</v>
      </c>
      <c r="B21" s="54">
        <v>57046</v>
      </c>
      <c r="C21" s="13" t="s">
        <v>136</v>
      </c>
      <c r="D21" s="13">
        <v>8</v>
      </c>
      <c r="E21" s="13">
        <v>600</v>
      </c>
      <c r="F21" s="13">
        <f>E21*D21</f>
        <v>4800</v>
      </c>
      <c r="G21" s="186" t="s">
        <v>140</v>
      </c>
      <c r="H21" s="187"/>
      <c r="I21" s="13">
        <v>12000</v>
      </c>
      <c r="J21" s="13">
        <v>12000</v>
      </c>
    </row>
    <row r="22" spans="1:10" ht="26.25" x14ac:dyDescent="0.4">
      <c r="A22" s="13"/>
      <c r="B22" s="13"/>
      <c r="C22" s="13"/>
      <c r="D22" s="13"/>
      <c r="E22" s="13"/>
      <c r="F22" s="13"/>
      <c r="G22" s="12"/>
      <c r="H22" s="12"/>
      <c r="I22" s="12"/>
      <c r="J22" s="13">
        <f>SUM(J20:J21)</f>
        <v>12000</v>
      </c>
    </row>
    <row r="23" spans="1:10" ht="26.25" x14ac:dyDescent="0.4">
      <c r="A23" s="13"/>
      <c r="B23" s="13"/>
      <c r="C23" s="13"/>
      <c r="D23" s="13"/>
      <c r="E23" s="13"/>
      <c r="F23" s="13">
        <f>SUM(F20:F22)</f>
        <v>8700</v>
      </c>
      <c r="G23" s="12"/>
      <c r="H23" s="12"/>
      <c r="I23" s="12"/>
      <c r="J23" s="12"/>
    </row>
    <row r="24" spans="1:10" ht="26.25" x14ac:dyDescent="0.4">
      <c r="A24" s="13"/>
      <c r="B24" s="55"/>
      <c r="C24" s="181"/>
      <c r="D24" s="12"/>
      <c r="E24" s="12"/>
      <c r="F24" s="12"/>
      <c r="G24" s="12"/>
      <c r="H24" s="12"/>
      <c r="I24" s="12"/>
      <c r="J24" s="12"/>
    </row>
    <row r="25" spans="1:10" ht="18.75" customHeight="1" x14ac:dyDescent="0.4">
      <c r="A25" s="56" t="s">
        <v>160</v>
      </c>
      <c r="B25" s="56">
        <f>B26+B27</f>
        <v>45000</v>
      </c>
      <c r="C25" s="181"/>
      <c r="D25" s="57"/>
      <c r="E25" s="13"/>
      <c r="F25" s="13"/>
      <c r="G25" s="12"/>
      <c r="H25" s="12"/>
      <c r="I25" s="12"/>
      <c r="J25" s="12"/>
    </row>
    <row r="26" spans="1:10" ht="26.25" x14ac:dyDescent="0.4">
      <c r="A26" s="13" t="s">
        <v>161</v>
      </c>
      <c r="B26" s="13">
        <v>35000</v>
      </c>
      <c r="C26" s="182" t="s">
        <v>126</v>
      </c>
      <c r="D26" s="183"/>
      <c r="E26" s="183"/>
      <c r="F26" s="12">
        <f>F23+F25</f>
        <v>8700</v>
      </c>
      <c r="G26" s="12"/>
      <c r="H26" s="12"/>
      <c r="I26" s="12"/>
      <c r="J26" s="12"/>
    </row>
    <row r="27" spans="1:10" ht="26.25" x14ac:dyDescent="0.4">
      <c r="A27" s="13" t="s">
        <v>163</v>
      </c>
      <c r="B27" s="13">
        <v>10000</v>
      </c>
      <c r="C27" s="12"/>
      <c r="D27" s="12"/>
      <c r="E27" s="12"/>
      <c r="F27" s="12"/>
      <c r="G27" s="12"/>
      <c r="H27" s="12"/>
      <c r="I27" s="12"/>
      <c r="J27" s="12"/>
    </row>
    <row r="28" spans="1:10" ht="26.25" x14ac:dyDescent="0.4">
      <c r="A28" s="50" t="s">
        <v>164</v>
      </c>
      <c r="B28" s="50">
        <f>B29+B30</f>
        <v>7600</v>
      </c>
      <c r="C28" s="12"/>
      <c r="D28" s="12"/>
      <c r="E28" s="12"/>
      <c r="F28" s="12"/>
      <c r="G28" s="12"/>
      <c r="H28" s="12"/>
      <c r="I28" s="12"/>
      <c r="J28" s="12"/>
    </row>
    <row r="29" spans="1:10" ht="26.25" x14ac:dyDescent="0.4">
      <c r="A29" s="13" t="s">
        <v>165</v>
      </c>
      <c r="B29" s="13">
        <v>600</v>
      </c>
      <c r="C29" s="178" t="s">
        <v>183</v>
      </c>
      <c r="D29" s="179"/>
      <c r="E29" s="179"/>
      <c r="F29" s="179"/>
      <c r="G29" s="12"/>
      <c r="H29" s="12"/>
      <c r="I29" s="12"/>
      <c r="J29" s="12"/>
    </row>
    <row r="30" spans="1:10" ht="26.25" x14ac:dyDescent="0.4">
      <c r="A30" s="13" t="s">
        <v>166</v>
      </c>
      <c r="B30" s="13">
        <v>7000</v>
      </c>
      <c r="C30" s="13" t="s">
        <v>134</v>
      </c>
      <c r="D30" s="13" t="s">
        <v>116</v>
      </c>
      <c r="E30" s="13" t="s">
        <v>135</v>
      </c>
      <c r="F30" s="13" t="s">
        <v>126</v>
      </c>
      <c r="G30" s="12"/>
      <c r="H30" s="12"/>
      <c r="I30" s="12"/>
      <c r="J30" s="12"/>
    </row>
    <row r="31" spans="1:10" ht="52.5" x14ac:dyDescent="0.4">
      <c r="A31" s="50"/>
      <c r="B31" s="50"/>
      <c r="C31" s="58" t="s">
        <v>148</v>
      </c>
      <c r="D31" s="13">
        <v>12</v>
      </c>
      <c r="E31" s="13">
        <v>10436.34</v>
      </c>
      <c r="F31" s="13">
        <f>D31*E31</f>
        <v>125236.08</v>
      </c>
      <c r="G31" s="12"/>
      <c r="H31" s="12"/>
      <c r="I31" s="12"/>
      <c r="J31" s="12"/>
    </row>
    <row r="32" spans="1:10" ht="26.25" x14ac:dyDescent="0.4">
      <c r="A32" s="49"/>
      <c r="B32" s="13"/>
      <c r="C32" s="57" t="s">
        <v>149</v>
      </c>
      <c r="D32" s="13">
        <v>1</v>
      </c>
      <c r="E32" s="13">
        <v>13000</v>
      </c>
      <c r="F32" s="13">
        <f>D32*E32</f>
        <v>13000</v>
      </c>
      <c r="G32" s="12"/>
      <c r="H32" s="12"/>
      <c r="I32" s="12"/>
      <c r="J32" s="12"/>
    </row>
    <row r="33" spans="1:10" ht="78.75" x14ac:dyDescent="0.4">
      <c r="A33" s="49"/>
      <c r="B33" s="13"/>
      <c r="C33" s="59" t="s">
        <v>150</v>
      </c>
      <c r="D33" s="13">
        <v>4</v>
      </c>
      <c r="E33" s="13">
        <v>3000</v>
      </c>
      <c r="F33" s="13">
        <f>D33*E33</f>
        <v>12000</v>
      </c>
      <c r="G33" s="12"/>
      <c r="H33" s="12"/>
      <c r="I33" s="12"/>
      <c r="J33" s="12"/>
    </row>
    <row r="34" spans="1:10" ht="26.25" x14ac:dyDescent="0.4">
      <c r="A34" s="49"/>
      <c r="B34" s="13"/>
      <c r="C34" s="57" t="s">
        <v>98</v>
      </c>
      <c r="D34" s="13"/>
      <c r="E34" s="13"/>
      <c r="F34" s="13">
        <f>SUM(F31:F33)</f>
        <v>150236.08000000002</v>
      </c>
      <c r="G34" s="12"/>
      <c r="H34" s="12"/>
      <c r="I34" s="12"/>
      <c r="J34" s="12"/>
    </row>
    <row r="35" spans="1:10" ht="52.5" x14ac:dyDescent="0.4">
      <c r="A35" s="60"/>
      <c r="B35" s="55"/>
      <c r="C35" s="14" t="s">
        <v>182</v>
      </c>
      <c r="D35" s="14" t="s">
        <v>116</v>
      </c>
      <c r="E35" s="14" t="s">
        <v>176</v>
      </c>
      <c r="F35" s="13"/>
      <c r="G35" s="12"/>
      <c r="H35" s="12"/>
      <c r="I35" s="12"/>
      <c r="J35" s="12"/>
    </row>
    <row r="36" spans="1:10" ht="26.25" x14ac:dyDescent="0.4">
      <c r="A36" s="49"/>
      <c r="B36" s="55"/>
      <c r="C36" s="13" t="s">
        <v>175</v>
      </c>
      <c r="D36" s="13">
        <v>1</v>
      </c>
      <c r="E36" s="13">
        <v>18899.349999999999</v>
      </c>
      <c r="F36" s="13">
        <f>D36*E36</f>
        <v>18899.349999999999</v>
      </c>
      <c r="G36" s="12"/>
      <c r="H36" s="12"/>
      <c r="I36" s="12"/>
      <c r="J36" s="12"/>
    </row>
    <row r="37" spans="1:10" ht="26.25" x14ac:dyDescent="0.4">
      <c r="A37" s="61" t="s">
        <v>168</v>
      </c>
      <c r="B37" s="56">
        <f>B38+B39+B40+B41</f>
        <v>85253</v>
      </c>
      <c r="C37" s="13" t="s">
        <v>177</v>
      </c>
      <c r="D37" s="13">
        <v>1</v>
      </c>
      <c r="E37" s="13">
        <v>17445.560000000001</v>
      </c>
      <c r="F37" s="13">
        <f t="shared" ref="F37:F39" si="2">D37*E37</f>
        <v>17445.560000000001</v>
      </c>
      <c r="G37" s="12"/>
      <c r="H37" s="12"/>
      <c r="I37" s="12"/>
      <c r="J37" s="12"/>
    </row>
    <row r="38" spans="1:10" ht="26.25" x14ac:dyDescent="0.4">
      <c r="A38" s="49"/>
      <c r="B38" s="110"/>
      <c r="C38" s="13" t="s">
        <v>178</v>
      </c>
      <c r="D38" s="13">
        <v>1</v>
      </c>
      <c r="E38" s="13">
        <v>19626.259999999998</v>
      </c>
      <c r="F38" s="13">
        <f t="shared" si="2"/>
        <v>19626.259999999998</v>
      </c>
      <c r="G38" s="12"/>
      <c r="H38" s="12"/>
      <c r="I38" s="12"/>
      <c r="J38" s="12"/>
    </row>
    <row r="39" spans="1:10" ht="26.25" x14ac:dyDescent="0.4">
      <c r="A39" s="49" t="s">
        <v>167</v>
      </c>
      <c r="B39" s="110">
        <v>19343</v>
      </c>
      <c r="C39" s="13" t="s">
        <v>179</v>
      </c>
      <c r="D39" s="13">
        <v>9</v>
      </c>
      <c r="E39" s="13">
        <v>17662.05</v>
      </c>
      <c r="F39" s="13">
        <f t="shared" si="2"/>
        <v>158958.44999999998</v>
      </c>
      <c r="G39" s="12"/>
      <c r="H39" s="12"/>
      <c r="I39" s="12"/>
      <c r="J39" s="12"/>
    </row>
    <row r="40" spans="1:10" ht="26.25" x14ac:dyDescent="0.4">
      <c r="A40" s="49" t="s">
        <v>162</v>
      </c>
      <c r="B40" s="110">
        <v>16910</v>
      </c>
      <c r="C40" s="177" t="s">
        <v>180</v>
      </c>
      <c r="D40" s="177"/>
      <c r="E40" s="177"/>
      <c r="F40" s="111">
        <f>SUM(F36:F39)</f>
        <v>214929.62</v>
      </c>
      <c r="G40" s="12"/>
      <c r="H40" s="12"/>
      <c r="I40" s="12"/>
      <c r="J40" s="12"/>
    </row>
    <row r="41" spans="1:10" ht="26.25" x14ac:dyDescent="0.4">
      <c r="A41" s="49" t="s">
        <v>169</v>
      </c>
      <c r="B41" s="49">
        <v>49000</v>
      </c>
      <c r="C41" s="12"/>
      <c r="D41" s="12"/>
      <c r="E41" s="12"/>
      <c r="F41" s="12"/>
      <c r="G41" s="12"/>
      <c r="H41" s="12"/>
      <c r="I41" s="12"/>
      <c r="J41" s="12"/>
    </row>
    <row r="42" spans="1:10" ht="26.25" x14ac:dyDescent="0.4">
      <c r="A42" s="12"/>
      <c r="B42" s="62">
        <f>B19+B25+B28+B31+B37</f>
        <v>244899</v>
      </c>
      <c r="C42" s="12"/>
      <c r="D42" s="12"/>
      <c r="E42" s="12"/>
      <c r="F42" s="12"/>
      <c r="G42" s="12"/>
      <c r="H42" s="12"/>
      <c r="I42" s="12"/>
      <c r="J42" s="12"/>
    </row>
    <row r="43" spans="1:10" ht="26.25" x14ac:dyDescent="0.4">
      <c r="A43" s="12"/>
      <c r="B43" s="12">
        <f>B42/7209</f>
        <v>33.971285892634207</v>
      </c>
      <c r="C43" s="12"/>
      <c r="D43" s="12"/>
      <c r="E43" s="12"/>
      <c r="F43" s="12"/>
      <c r="G43" s="12"/>
      <c r="H43" s="12"/>
      <c r="I43" s="12"/>
      <c r="J43" s="12"/>
    </row>
    <row r="44" spans="1:10" ht="26.25" x14ac:dyDescent="0.4">
      <c r="A44" s="12" t="s">
        <v>170</v>
      </c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26.25" x14ac:dyDescent="0.4">
      <c r="A45" s="12"/>
      <c r="B45" s="62">
        <f>B42-130000</f>
        <v>114899</v>
      </c>
      <c r="C45" s="12"/>
      <c r="D45" s="12"/>
      <c r="E45" s="12"/>
      <c r="F45" s="12"/>
      <c r="G45" s="12"/>
      <c r="H45" s="12"/>
      <c r="I45" s="12"/>
      <c r="J45" s="12"/>
    </row>
    <row r="46" spans="1:10" ht="26.25" x14ac:dyDescent="0.4">
      <c r="A46" s="12"/>
      <c r="B46" s="12">
        <f>B45/7209</f>
        <v>15.938271604938272</v>
      </c>
      <c r="C46" s="12"/>
      <c r="D46" s="12"/>
      <c r="E46" s="12"/>
      <c r="F46" s="12"/>
      <c r="G46" s="12"/>
      <c r="H46" s="12"/>
      <c r="I46" s="12"/>
      <c r="J46" s="12"/>
    </row>
  </sheetData>
  <mergeCells count="13">
    <mergeCell ref="C40:E40"/>
    <mergeCell ref="C29:F29"/>
    <mergeCell ref="G2:H2"/>
    <mergeCell ref="C18:E18"/>
    <mergeCell ref="C24:C25"/>
    <mergeCell ref="C26:E26"/>
    <mergeCell ref="G20:H20"/>
    <mergeCell ref="G19:H19"/>
    <mergeCell ref="A3:D3"/>
    <mergeCell ref="E3:H3"/>
    <mergeCell ref="A18:B18"/>
    <mergeCell ref="G18:J18"/>
    <mergeCell ref="G21:H21"/>
  </mergeCells>
  <pageMargins left="0.7" right="0.7" top="0.75" bottom="0.75" header="0.3" footer="0.3"/>
  <pageSetup paperSize="9" scale="46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30"/>
  <sheetViews>
    <sheetView view="pageBreakPreview" topLeftCell="A2" zoomScaleNormal="100" zoomScaleSheetLayoutView="100" workbookViewId="0">
      <selection activeCell="CA23" sqref="CA23:CO23"/>
    </sheetView>
  </sheetViews>
  <sheetFormatPr defaultColWidth="0.85546875" defaultRowHeight="12.75" x14ac:dyDescent="0.2"/>
  <cols>
    <col min="1" max="16384" width="0.85546875" style="3"/>
  </cols>
  <sheetData>
    <row r="1" spans="1:166" s="1" customFormat="1" ht="37.5" customHeight="1" x14ac:dyDescent="0.2">
      <c r="DP1" s="10"/>
      <c r="DQ1" s="10"/>
      <c r="DR1" s="10"/>
      <c r="DS1" s="10"/>
      <c r="DT1" s="10"/>
      <c r="DU1" s="10"/>
      <c r="DW1" s="10"/>
      <c r="DY1" s="137" t="s">
        <v>64</v>
      </c>
      <c r="DZ1" s="137"/>
      <c r="EA1" s="137"/>
      <c r="EB1" s="137"/>
      <c r="EC1" s="137"/>
      <c r="ED1" s="137"/>
      <c r="EE1" s="137"/>
      <c r="EF1" s="137"/>
      <c r="EG1" s="137"/>
      <c r="EH1" s="137"/>
      <c r="EI1" s="137"/>
      <c r="EJ1" s="137"/>
      <c r="EK1" s="137"/>
      <c r="EL1" s="137"/>
      <c r="EM1" s="137"/>
      <c r="EN1" s="137"/>
      <c r="EO1" s="137"/>
      <c r="EP1" s="137"/>
      <c r="EQ1" s="137"/>
      <c r="ER1" s="137"/>
      <c r="ES1" s="137"/>
      <c r="ET1" s="137"/>
      <c r="EU1" s="137"/>
      <c r="EV1" s="137"/>
      <c r="EW1" s="137"/>
      <c r="EX1" s="137"/>
      <c r="EY1" s="137"/>
      <c r="EZ1" s="137"/>
      <c r="FA1" s="137"/>
      <c r="FB1" s="137"/>
      <c r="FC1" s="137"/>
      <c r="FD1" s="137"/>
      <c r="FE1" s="137"/>
      <c r="FF1" s="137"/>
      <c r="FG1" s="137"/>
      <c r="FH1" s="137"/>
      <c r="FI1" s="137"/>
      <c r="FJ1" s="137"/>
    </row>
    <row r="3" spans="1:166" x14ac:dyDescent="0.2">
      <c r="EV3" s="138" t="s">
        <v>65</v>
      </c>
      <c r="EW3" s="139"/>
      <c r="EX3" s="139"/>
      <c r="EY3" s="139"/>
      <c r="EZ3" s="139"/>
      <c r="FA3" s="139"/>
      <c r="FB3" s="139"/>
      <c r="FC3" s="139"/>
      <c r="FD3" s="139"/>
      <c r="FE3" s="139"/>
      <c r="FF3" s="139"/>
      <c r="FG3" s="139"/>
      <c r="FH3" s="139"/>
      <c r="FI3" s="139"/>
      <c r="FJ3" s="140"/>
    </row>
    <row r="4" spans="1:166" x14ac:dyDescent="0.2">
      <c r="ET4" s="11" t="s">
        <v>66</v>
      </c>
      <c r="EV4" s="138" t="s">
        <v>67</v>
      </c>
      <c r="EW4" s="139"/>
      <c r="EX4" s="139"/>
      <c r="EY4" s="139"/>
      <c r="EZ4" s="139"/>
      <c r="FA4" s="139"/>
      <c r="FB4" s="139"/>
      <c r="FC4" s="139"/>
      <c r="FD4" s="139"/>
      <c r="FE4" s="139"/>
      <c r="FF4" s="139"/>
      <c r="FG4" s="139"/>
      <c r="FH4" s="139"/>
      <c r="FI4" s="139"/>
      <c r="FJ4" s="140"/>
    </row>
    <row r="5" spans="1:166" x14ac:dyDescent="0.2">
      <c r="A5" s="136" t="s">
        <v>105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T5" s="11" t="s">
        <v>68</v>
      </c>
      <c r="EV5" s="141"/>
      <c r="EW5" s="142"/>
      <c r="EX5" s="142"/>
      <c r="EY5" s="142"/>
      <c r="EZ5" s="142"/>
      <c r="FA5" s="142"/>
      <c r="FB5" s="142"/>
      <c r="FC5" s="142"/>
      <c r="FD5" s="142"/>
      <c r="FE5" s="142"/>
      <c r="FF5" s="142"/>
      <c r="FG5" s="142"/>
      <c r="FH5" s="142"/>
      <c r="FI5" s="142"/>
      <c r="FJ5" s="143"/>
    </row>
    <row r="6" spans="1:166" s="1" customFormat="1" ht="11.25" x14ac:dyDescent="0.2">
      <c r="A6" s="144" t="s">
        <v>69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</row>
    <row r="8" spans="1:166" ht="13.5" customHeight="1" x14ac:dyDescent="0.2">
      <c r="BQ8" s="129" t="s">
        <v>70</v>
      </c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1"/>
      <c r="CI8" s="129" t="s">
        <v>71</v>
      </c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1"/>
    </row>
    <row r="9" spans="1:166" ht="15" customHeight="1" x14ac:dyDescent="0.25">
      <c r="BO9" s="5" t="s">
        <v>72</v>
      </c>
      <c r="BQ9" s="132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4"/>
      <c r="CI9" s="132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4"/>
      <c r="DE9" s="3" t="s">
        <v>73</v>
      </c>
    </row>
    <row r="10" spans="1:166" x14ac:dyDescent="0.2">
      <c r="DE10" s="3" t="s">
        <v>74</v>
      </c>
      <c r="EE10" s="135"/>
      <c r="EF10" s="135"/>
      <c r="EG10" s="135"/>
      <c r="EH10" s="3" t="s">
        <v>75</v>
      </c>
      <c r="EJ10" s="136"/>
      <c r="EK10" s="136"/>
      <c r="EL10" s="136"/>
      <c r="EM10" s="136"/>
      <c r="EN10" s="136"/>
      <c r="EO10" s="136"/>
      <c r="EP10" s="136"/>
      <c r="EQ10" s="136"/>
      <c r="ER10" s="136"/>
      <c r="ES10" s="145">
        <v>20</v>
      </c>
      <c r="ET10" s="145"/>
      <c r="EU10" s="145"/>
      <c r="EV10" s="145"/>
      <c r="EW10" s="146"/>
      <c r="EX10" s="146"/>
      <c r="EY10" s="146"/>
      <c r="FA10" s="3" t="s">
        <v>76</v>
      </c>
      <c r="FF10" s="135"/>
      <c r="FG10" s="135"/>
      <c r="FH10" s="135"/>
      <c r="FI10" s="135"/>
      <c r="FJ10" s="135"/>
    </row>
    <row r="11" spans="1:166" x14ac:dyDescent="0.2">
      <c r="AH11" s="11" t="s">
        <v>77</v>
      </c>
      <c r="AJ11" s="136" t="s">
        <v>187</v>
      </c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W11" s="3" t="s">
        <v>78</v>
      </c>
      <c r="AZ11" s="135" t="s">
        <v>188</v>
      </c>
      <c r="BA11" s="135"/>
      <c r="BB11" s="135"/>
      <c r="BC11" s="3" t="s">
        <v>75</v>
      </c>
      <c r="BE11" s="136">
        <v>4</v>
      </c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45">
        <v>20</v>
      </c>
      <c r="BR11" s="145"/>
      <c r="BS11" s="145"/>
      <c r="BT11" s="145"/>
      <c r="BU11" s="146" t="s">
        <v>189</v>
      </c>
      <c r="BV11" s="146"/>
      <c r="BW11" s="146"/>
      <c r="BY11" s="3" t="s">
        <v>79</v>
      </c>
      <c r="DE11" s="3" t="s">
        <v>80</v>
      </c>
      <c r="DW11" s="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6"/>
      <c r="EZ11" s="136"/>
      <c r="FA11" s="136"/>
      <c r="FB11" s="136"/>
      <c r="FJ11" s="11" t="s">
        <v>81</v>
      </c>
    </row>
    <row r="13" spans="1:166" ht="12.75" customHeight="1" x14ac:dyDescent="0.2">
      <c r="A13" s="157" t="s">
        <v>82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9"/>
      <c r="AE13" s="160" t="s">
        <v>83</v>
      </c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2"/>
      <c r="BL13" s="160" t="s">
        <v>84</v>
      </c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2"/>
      <c r="CA13" s="160" t="s">
        <v>85</v>
      </c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2"/>
      <c r="CP13" s="157" t="s">
        <v>86</v>
      </c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9"/>
      <c r="DW13" s="147" t="s">
        <v>87</v>
      </c>
      <c r="DX13" s="148"/>
      <c r="DY13" s="148"/>
      <c r="DZ13" s="148"/>
      <c r="EA13" s="148"/>
      <c r="EB13" s="148"/>
      <c r="EC13" s="148"/>
      <c r="ED13" s="148"/>
      <c r="EE13" s="148"/>
      <c r="EF13" s="148"/>
      <c r="EG13" s="148"/>
      <c r="EH13" s="148"/>
      <c r="EI13" s="148"/>
      <c r="EJ13" s="148"/>
      <c r="EK13" s="148"/>
      <c r="EL13" s="148"/>
      <c r="EM13" s="148"/>
      <c r="EN13" s="148"/>
      <c r="EO13" s="148"/>
      <c r="EP13" s="148"/>
      <c r="EQ13" s="148"/>
      <c r="ER13" s="148"/>
      <c r="ES13" s="148"/>
      <c r="ET13" s="148"/>
      <c r="EU13" s="149"/>
      <c r="EV13" s="147" t="s">
        <v>88</v>
      </c>
      <c r="EW13" s="148"/>
      <c r="EX13" s="148"/>
      <c r="EY13" s="148"/>
      <c r="EZ13" s="148"/>
      <c r="FA13" s="148"/>
      <c r="FB13" s="148"/>
      <c r="FC13" s="148"/>
      <c r="FD13" s="148"/>
      <c r="FE13" s="148"/>
      <c r="FF13" s="148"/>
      <c r="FG13" s="148"/>
      <c r="FH13" s="148"/>
      <c r="FI13" s="148"/>
      <c r="FJ13" s="149"/>
    </row>
    <row r="14" spans="1:166" ht="45" customHeight="1" x14ac:dyDescent="0.2">
      <c r="A14" s="153" t="s">
        <v>89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5"/>
      <c r="U14" s="153" t="s">
        <v>90</v>
      </c>
      <c r="V14" s="154"/>
      <c r="W14" s="154"/>
      <c r="X14" s="154"/>
      <c r="Y14" s="154"/>
      <c r="Z14" s="154"/>
      <c r="AA14" s="154"/>
      <c r="AB14" s="154"/>
      <c r="AC14" s="154"/>
      <c r="AD14" s="155"/>
      <c r="AE14" s="163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5"/>
      <c r="BL14" s="163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5"/>
      <c r="CA14" s="163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5"/>
      <c r="CP14" s="191" t="s">
        <v>112</v>
      </c>
      <c r="CQ14" s="192"/>
      <c r="CR14" s="192"/>
      <c r="CS14" s="192"/>
      <c r="CT14" s="192"/>
      <c r="CU14" s="192"/>
      <c r="CV14" s="192"/>
      <c r="CW14" s="192"/>
      <c r="CX14" s="192"/>
      <c r="CY14" s="192"/>
      <c r="CZ14" s="193"/>
      <c r="DA14" s="191" t="s">
        <v>111</v>
      </c>
      <c r="DB14" s="192"/>
      <c r="DC14" s="192"/>
      <c r="DD14" s="192"/>
      <c r="DE14" s="192"/>
      <c r="DF14" s="192"/>
      <c r="DG14" s="192"/>
      <c r="DH14" s="192"/>
      <c r="DI14" s="192"/>
      <c r="DJ14" s="192"/>
      <c r="DK14" s="193"/>
      <c r="DL14" s="191"/>
      <c r="DM14" s="192"/>
      <c r="DN14" s="192"/>
      <c r="DO14" s="192"/>
      <c r="DP14" s="192"/>
      <c r="DQ14" s="192"/>
      <c r="DR14" s="192"/>
      <c r="DS14" s="192"/>
      <c r="DT14" s="192"/>
      <c r="DU14" s="192"/>
      <c r="DV14" s="193"/>
      <c r="DW14" s="150"/>
      <c r="DX14" s="151"/>
      <c r="DY14" s="151"/>
      <c r="DZ14" s="151"/>
      <c r="EA14" s="151"/>
      <c r="EB14" s="151"/>
      <c r="EC14" s="151"/>
      <c r="ED14" s="151"/>
      <c r="EE14" s="151"/>
      <c r="EF14" s="151"/>
      <c r="EG14" s="151"/>
      <c r="EH14" s="151"/>
      <c r="EI14" s="151"/>
      <c r="EJ14" s="151"/>
      <c r="EK14" s="151"/>
      <c r="EL14" s="151"/>
      <c r="EM14" s="151"/>
      <c r="EN14" s="151"/>
      <c r="EO14" s="151"/>
      <c r="EP14" s="151"/>
      <c r="EQ14" s="151"/>
      <c r="ER14" s="151"/>
      <c r="ES14" s="151"/>
      <c r="ET14" s="151"/>
      <c r="EU14" s="152"/>
      <c r="EV14" s="150"/>
      <c r="EW14" s="151"/>
      <c r="EX14" s="151"/>
      <c r="EY14" s="151"/>
      <c r="EZ14" s="151"/>
      <c r="FA14" s="151"/>
      <c r="FB14" s="151"/>
      <c r="FC14" s="151"/>
      <c r="FD14" s="151"/>
      <c r="FE14" s="151"/>
      <c r="FF14" s="151"/>
      <c r="FG14" s="151"/>
      <c r="FH14" s="151"/>
      <c r="FI14" s="151"/>
      <c r="FJ14" s="152"/>
    </row>
    <row r="15" spans="1:166" x14ac:dyDescent="0.2">
      <c r="A15" s="129">
        <v>1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1"/>
      <c r="U15" s="129">
        <v>2</v>
      </c>
      <c r="V15" s="130"/>
      <c r="W15" s="130"/>
      <c r="X15" s="130"/>
      <c r="Y15" s="130"/>
      <c r="Z15" s="130"/>
      <c r="AA15" s="130"/>
      <c r="AB15" s="130"/>
      <c r="AC15" s="130"/>
      <c r="AD15" s="131"/>
      <c r="AE15" s="129">
        <v>3</v>
      </c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1"/>
      <c r="BL15" s="129">
        <v>4</v>
      </c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1"/>
      <c r="CA15" s="129">
        <v>5</v>
      </c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1"/>
      <c r="CP15" s="129">
        <v>6</v>
      </c>
      <c r="CQ15" s="130"/>
      <c r="CR15" s="130"/>
      <c r="CS15" s="130"/>
      <c r="CT15" s="130"/>
      <c r="CU15" s="130"/>
      <c r="CV15" s="130"/>
      <c r="CW15" s="130"/>
      <c r="CX15" s="130"/>
      <c r="CY15" s="130"/>
      <c r="CZ15" s="131"/>
      <c r="DA15" s="129">
        <v>7</v>
      </c>
      <c r="DB15" s="130"/>
      <c r="DC15" s="130"/>
      <c r="DD15" s="130"/>
      <c r="DE15" s="130"/>
      <c r="DF15" s="130"/>
      <c r="DG15" s="130"/>
      <c r="DH15" s="130"/>
      <c r="DI15" s="130"/>
      <c r="DJ15" s="130"/>
      <c r="DK15" s="131"/>
      <c r="DL15" s="129">
        <v>8</v>
      </c>
      <c r="DM15" s="130"/>
      <c r="DN15" s="130"/>
      <c r="DO15" s="130"/>
      <c r="DP15" s="130"/>
      <c r="DQ15" s="130"/>
      <c r="DR15" s="130"/>
      <c r="DS15" s="130"/>
      <c r="DT15" s="130"/>
      <c r="DU15" s="130"/>
      <c r="DV15" s="131"/>
      <c r="DW15" s="129">
        <v>9</v>
      </c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1"/>
      <c r="EV15" s="129">
        <v>10</v>
      </c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1"/>
    </row>
    <row r="16" spans="1:166" ht="12.75" customHeight="1" x14ac:dyDescent="0.2">
      <c r="A16" s="188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41" t="s">
        <v>91</v>
      </c>
      <c r="V16" s="142"/>
      <c r="W16" s="142"/>
      <c r="X16" s="142"/>
      <c r="Y16" s="142"/>
      <c r="Z16" s="142"/>
      <c r="AA16" s="142"/>
      <c r="AB16" s="142"/>
      <c r="AC16" s="142"/>
      <c r="AD16" s="143"/>
      <c r="AE16" s="188" t="s">
        <v>106</v>
      </c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90"/>
      <c r="BL16" s="170">
        <v>1</v>
      </c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2"/>
      <c r="CA16" s="170">
        <v>15000</v>
      </c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2"/>
      <c r="CP16" s="170"/>
      <c r="CQ16" s="171"/>
      <c r="CR16" s="171"/>
      <c r="CS16" s="171"/>
      <c r="CT16" s="171"/>
      <c r="CU16" s="171"/>
      <c r="CV16" s="171"/>
      <c r="CW16" s="171"/>
      <c r="CX16" s="171"/>
      <c r="CY16" s="171"/>
      <c r="CZ16" s="172"/>
      <c r="DA16" s="170"/>
      <c r="DB16" s="171"/>
      <c r="DC16" s="171"/>
      <c r="DD16" s="171"/>
      <c r="DE16" s="171"/>
      <c r="DF16" s="171"/>
      <c r="DG16" s="171"/>
      <c r="DH16" s="171"/>
      <c r="DI16" s="171"/>
      <c r="DJ16" s="171"/>
      <c r="DK16" s="172"/>
      <c r="DL16" s="170"/>
      <c r="DM16" s="171"/>
      <c r="DN16" s="171"/>
      <c r="DO16" s="171"/>
      <c r="DP16" s="171"/>
      <c r="DQ16" s="171"/>
      <c r="DR16" s="171"/>
      <c r="DS16" s="171"/>
      <c r="DT16" s="171"/>
      <c r="DU16" s="171"/>
      <c r="DV16" s="172"/>
      <c r="DW16" s="169">
        <f>CA16*10</f>
        <v>150000</v>
      </c>
      <c r="DX16" s="171"/>
      <c r="DY16" s="171"/>
      <c r="DZ16" s="171"/>
      <c r="EA16" s="171"/>
      <c r="EB16" s="171"/>
      <c r="EC16" s="171"/>
      <c r="ED16" s="171"/>
      <c r="EE16" s="171"/>
      <c r="EF16" s="171"/>
      <c r="EG16" s="171"/>
      <c r="EH16" s="171"/>
      <c r="EI16" s="171"/>
      <c r="EJ16" s="171"/>
      <c r="EK16" s="171"/>
      <c r="EL16" s="171"/>
      <c r="EM16" s="171"/>
      <c r="EN16" s="171"/>
      <c r="EO16" s="171"/>
      <c r="EP16" s="171"/>
      <c r="EQ16" s="171"/>
      <c r="ER16" s="171"/>
      <c r="ES16" s="171"/>
      <c r="ET16" s="171"/>
      <c r="EU16" s="172"/>
      <c r="EV16" s="188"/>
      <c r="EW16" s="189"/>
      <c r="EX16" s="189"/>
      <c r="EY16" s="189"/>
      <c r="EZ16" s="189"/>
      <c r="FA16" s="189"/>
      <c r="FB16" s="189"/>
      <c r="FC16" s="189"/>
      <c r="FD16" s="189"/>
      <c r="FE16" s="189"/>
      <c r="FF16" s="189"/>
      <c r="FG16" s="189"/>
      <c r="FH16" s="189"/>
      <c r="FI16" s="189"/>
      <c r="FJ16" s="190"/>
    </row>
    <row r="17" spans="1:166" x14ac:dyDescent="0.2">
      <c r="A17" s="188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41" t="s">
        <v>92</v>
      </c>
      <c r="V17" s="142"/>
      <c r="W17" s="142"/>
      <c r="X17" s="142"/>
      <c r="Y17" s="142"/>
      <c r="Z17" s="142"/>
      <c r="AA17" s="142"/>
      <c r="AB17" s="142"/>
      <c r="AC17" s="142"/>
      <c r="AD17" s="143"/>
      <c r="AE17" s="188" t="s">
        <v>93</v>
      </c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90"/>
      <c r="BL17" s="170">
        <v>1</v>
      </c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2"/>
      <c r="CA17" s="170">
        <v>10000</v>
      </c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2"/>
      <c r="CP17" s="170"/>
      <c r="CQ17" s="171"/>
      <c r="CR17" s="171"/>
      <c r="CS17" s="171"/>
      <c r="CT17" s="171"/>
      <c r="CU17" s="171"/>
      <c r="CV17" s="171"/>
      <c r="CW17" s="171"/>
      <c r="CX17" s="171"/>
      <c r="CY17" s="171"/>
      <c r="CZ17" s="172"/>
      <c r="DA17" s="170"/>
      <c r="DB17" s="171"/>
      <c r="DC17" s="171"/>
      <c r="DD17" s="171"/>
      <c r="DE17" s="171"/>
      <c r="DF17" s="171"/>
      <c r="DG17" s="171"/>
      <c r="DH17" s="171"/>
      <c r="DI17" s="171"/>
      <c r="DJ17" s="171"/>
      <c r="DK17" s="172"/>
      <c r="DL17" s="170"/>
      <c r="DM17" s="171"/>
      <c r="DN17" s="171"/>
      <c r="DO17" s="171"/>
      <c r="DP17" s="171"/>
      <c r="DQ17" s="171"/>
      <c r="DR17" s="171"/>
      <c r="DS17" s="171"/>
      <c r="DT17" s="171"/>
      <c r="DU17" s="171"/>
      <c r="DV17" s="172"/>
      <c r="DW17" s="170">
        <f t="shared" ref="DW17:DW23" si="0">CA17*10</f>
        <v>100000</v>
      </c>
      <c r="DX17" s="171"/>
      <c r="DY17" s="171"/>
      <c r="DZ17" s="171"/>
      <c r="EA17" s="171"/>
      <c r="EB17" s="171"/>
      <c r="EC17" s="171"/>
      <c r="ED17" s="171"/>
      <c r="EE17" s="171"/>
      <c r="EF17" s="171"/>
      <c r="EG17" s="171"/>
      <c r="EH17" s="171"/>
      <c r="EI17" s="171"/>
      <c r="EJ17" s="171"/>
      <c r="EK17" s="171"/>
      <c r="EL17" s="171"/>
      <c r="EM17" s="171"/>
      <c r="EN17" s="171"/>
      <c r="EO17" s="171"/>
      <c r="EP17" s="171"/>
      <c r="EQ17" s="171"/>
      <c r="ER17" s="171"/>
      <c r="ES17" s="171"/>
      <c r="ET17" s="171"/>
      <c r="EU17" s="172"/>
      <c r="EV17" s="188"/>
      <c r="EW17" s="189"/>
      <c r="EX17" s="189"/>
      <c r="EY17" s="189"/>
      <c r="EZ17" s="189"/>
      <c r="FA17" s="189"/>
      <c r="FB17" s="189"/>
      <c r="FC17" s="189"/>
      <c r="FD17" s="189"/>
      <c r="FE17" s="189"/>
      <c r="FF17" s="189"/>
      <c r="FG17" s="189"/>
      <c r="FH17" s="189"/>
      <c r="FI17" s="189"/>
      <c r="FJ17" s="190"/>
    </row>
    <row r="18" spans="1:166" x14ac:dyDescent="0.2">
      <c r="A18" s="188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41" t="s">
        <v>94</v>
      </c>
      <c r="V18" s="142"/>
      <c r="W18" s="142"/>
      <c r="X18" s="142"/>
      <c r="Y18" s="142"/>
      <c r="Z18" s="142"/>
      <c r="AA18" s="142"/>
      <c r="AB18" s="142"/>
      <c r="AC18" s="142"/>
      <c r="AD18" s="143"/>
      <c r="AE18" s="188" t="s">
        <v>107</v>
      </c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190"/>
      <c r="BL18" s="170">
        <v>1</v>
      </c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2"/>
      <c r="CA18" s="170">
        <v>8500</v>
      </c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2"/>
      <c r="CP18" s="169"/>
      <c r="CQ18" s="171"/>
      <c r="CR18" s="171"/>
      <c r="CS18" s="171"/>
      <c r="CT18" s="171"/>
      <c r="CU18" s="171"/>
      <c r="CV18" s="171"/>
      <c r="CW18" s="171"/>
      <c r="CX18" s="171"/>
      <c r="CY18" s="171"/>
      <c r="CZ18" s="172"/>
      <c r="DA18" s="170"/>
      <c r="DB18" s="171"/>
      <c r="DC18" s="171"/>
      <c r="DD18" s="171"/>
      <c r="DE18" s="171"/>
      <c r="DF18" s="171"/>
      <c r="DG18" s="171"/>
      <c r="DH18" s="171"/>
      <c r="DI18" s="171"/>
      <c r="DJ18" s="171"/>
      <c r="DK18" s="172"/>
      <c r="DL18" s="170"/>
      <c r="DM18" s="171"/>
      <c r="DN18" s="171"/>
      <c r="DO18" s="171"/>
      <c r="DP18" s="171"/>
      <c r="DQ18" s="171"/>
      <c r="DR18" s="171"/>
      <c r="DS18" s="171"/>
      <c r="DT18" s="171"/>
      <c r="DU18" s="171"/>
      <c r="DV18" s="172"/>
      <c r="DW18" s="169">
        <f>(CA18*10)</f>
        <v>85000</v>
      </c>
      <c r="DX18" s="171"/>
      <c r="DY18" s="171"/>
      <c r="DZ18" s="171"/>
      <c r="EA18" s="171"/>
      <c r="EB18" s="171"/>
      <c r="EC18" s="171"/>
      <c r="ED18" s="171"/>
      <c r="EE18" s="171"/>
      <c r="EF18" s="171"/>
      <c r="EG18" s="171"/>
      <c r="EH18" s="171"/>
      <c r="EI18" s="171"/>
      <c r="EJ18" s="171"/>
      <c r="EK18" s="171"/>
      <c r="EL18" s="171"/>
      <c r="EM18" s="171"/>
      <c r="EN18" s="171"/>
      <c r="EO18" s="171"/>
      <c r="EP18" s="171"/>
      <c r="EQ18" s="171"/>
      <c r="ER18" s="171"/>
      <c r="ES18" s="171"/>
      <c r="ET18" s="171"/>
      <c r="EU18" s="172"/>
      <c r="EV18" s="188"/>
      <c r="EW18" s="189"/>
      <c r="EX18" s="189"/>
      <c r="EY18" s="189"/>
      <c r="EZ18" s="189"/>
      <c r="FA18" s="189"/>
      <c r="FB18" s="189"/>
      <c r="FC18" s="189"/>
      <c r="FD18" s="189"/>
      <c r="FE18" s="189"/>
      <c r="FF18" s="189"/>
      <c r="FG18" s="189"/>
      <c r="FH18" s="189"/>
      <c r="FI18" s="189"/>
      <c r="FJ18" s="190"/>
    </row>
    <row r="19" spans="1:166" x14ac:dyDescent="0.2">
      <c r="A19" s="188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41" t="s">
        <v>95</v>
      </c>
      <c r="V19" s="142"/>
      <c r="W19" s="142"/>
      <c r="X19" s="142"/>
      <c r="Y19" s="142"/>
      <c r="Z19" s="142"/>
      <c r="AA19" s="142"/>
      <c r="AB19" s="142"/>
      <c r="AC19" s="142"/>
      <c r="AD19" s="143"/>
      <c r="AE19" s="173" t="s">
        <v>108</v>
      </c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5"/>
      <c r="BL19" s="170">
        <v>0.5</v>
      </c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2"/>
      <c r="CA19" s="170">
        <v>6747</v>
      </c>
      <c r="CB19" s="171"/>
      <c r="CC19" s="171"/>
      <c r="CD19" s="171"/>
      <c r="CE19" s="171"/>
      <c r="CF19" s="171"/>
      <c r="CG19" s="171"/>
      <c r="CH19" s="171"/>
      <c r="CI19" s="171"/>
      <c r="CJ19" s="171"/>
      <c r="CK19" s="171"/>
      <c r="CL19" s="171"/>
      <c r="CM19" s="171"/>
      <c r="CN19" s="171"/>
      <c r="CO19" s="172"/>
      <c r="CP19" s="170"/>
      <c r="CQ19" s="171"/>
      <c r="CR19" s="171"/>
      <c r="CS19" s="171"/>
      <c r="CT19" s="171"/>
      <c r="CU19" s="171"/>
      <c r="CV19" s="171"/>
      <c r="CW19" s="171"/>
      <c r="CX19" s="171"/>
      <c r="CY19" s="171"/>
      <c r="CZ19" s="172"/>
      <c r="DA19" s="170"/>
      <c r="DB19" s="171"/>
      <c r="DC19" s="171"/>
      <c r="DD19" s="171"/>
      <c r="DE19" s="171"/>
      <c r="DF19" s="171"/>
      <c r="DG19" s="171"/>
      <c r="DH19" s="171"/>
      <c r="DI19" s="171"/>
      <c r="DJ19" s="171"/>
      <c r="DK19" s="172"/>
      <c r="DL19" s="170"/>
      <c r="DM19" s="171"/>
      <c r="DN19" s="171"/>
      <c r="DO19" s="171"/>
      <c r="DP19" s="171"/>
      <c r="DQ19" s="171"/>
      <c r="DR19" s="171"/>
      <c r="DS19" s="171"/>
      <c r="DT19" s="171"/>
      <c r="DU19" s="171"/>
      <c r="DV19" s="172"/>
      <c r="DW19" s="170">
        <f t="shared" si="0"/>
        <v>67470</v>
      </c>
      <c r="DX19" s="171"/>
      <c r="DY19" s="171"/>
      <c r="DZ19" s="171"/>
      <c r="EA19" s="171"/>
      <c r="EB19" s="171"/>
      <c r="EC19" s="171"/>
      <c r="ED19" s="171"/>
      <c r="EE19" s="171"/>
      <c r="EF19" s="171"/>
      <c r="EG19" s="171"/>
      <c r="EH19" s="171"/>
      <c r="EI19" s="171"/>
      <c r="EJ19" s="171"/>
      <c r="EK19" s="171"/>
      <c r="EL19" s="171"/>
      <c r="EM19" s="171"/>
      <c r="EN19" s="171"/>
      <c r="EO19" s="171"/>
      <c r="EP19" s="171"/>
      <c r="EQ19" s="171"/>
      <c r="ER19" s="171"/>
      <c r="ES19" s="171"/>
      <c r="ET19" s="171"/>
      <c r="EU19" s="172"/>
      <c r="EV19" s="188"/>
      <c r="EW19" s="189"/>
      <c r="EX19" s="189"/>
      <c r="EY19" s="189"/>
      <c r="EZ19" s="189"/>
      <c r="FA19" s="189"/>
      <c r="FB19" s="189"/>
      <c r="FC19" s="189"/>
      <c r="FD19" s="189"/>
      <c r="FE19" s="189"/>
      <c r="FF19" s="189"/>
      <c r="FG19" s="189"/>
      <c r="FH19" s="189"/>
      <c r="FI19" s="189"/>
      <c r="FJ19" s="190"/>
    </row>
    <row r="20" spans="1:166" x14ac:dyDescent="0.2">
      <c r="A20" s="188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41" t="s">
        <v>97</v>
      </c>
      <c r="V20" s="142"/>
      <c r="W20" s="142"/>
      <c r="X20" s="142"/>
      <c r="Y20" s="142"/>
      <c r="Z20" s="142"/>
      <c r="AA20" s="142"/>
      <c r="AB20" s="142"/>
      <c r="AC20" s="142"/>
      <c r="AD20" s="143"/>
      <c r="AE20" s="173" t="s">
        <v>109</v>
      </c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5"/>
      <c r="BL20" s="170">
        <v>0.8</v>
      </c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2"/>
      <c r="CA20" s="170">
        <v>4598</v>
      </c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2"/>
      <c r="CP20" s="170"/>
      <c r="CQ20" s="171"/>
      <c r="CR20" s="171"/>
      <c r="CS20" s="171"/>
      <c r="CT20" s="171"/>
      <c r="CU20" s="171"/>
      <c r="CV20" s="171"/>
      <c r="CW20" s="171"/>
      <c r="CX20" s="171"/>
      <c r="CY20" s="171"/>
      <c r="CZ20" s="172"/>
      <c r="DA20" s="170"/>
      <c r="DB20" s="171"/>
      <c r="DC20" s="171"/>
      <c r="DD20" s="171"/>
      <c r="DE20" s="171"/>
      <c r="DF20" s="171"/>
      <c r="DG20" s="171"/>
      <c r="DH20" s="171"/>
      <c r="DI20" s="171"/>
      <c r="DJ20" s="171"/>
      <c r="DK20" s="172"/>
      <c r="DL20" s="170"/>
      <c r="DM20" s="171"/>
      <c r="DN20" s="171"/>
      <c r="DO20" s="171"/>
      <c r="DP20" s="171"/>
      <c r="DQ20" s="171"/>
      <c r="DR20" s="171"/>
      <c r="DS20" s="171"/>
      <c r="DT20" s="171"/>
      <c r="DU20" s="171"/>
      <c r="DV20" s="172"/>
      <c r="DW20" s="170">
        <f t="shared" si="0"/>
        <v>45980</v>
      </c>
      <c r="DX20" s="171"/>
      <c r="DY20" s="171"/>
      <c r="DZ20" s="171"/>
      <c r="EA20" s="171"/>
      <c r="EB20" s="171"/>
      <c r="EC20" s="171"/>
      <c r="ED20" s="171"/>
      <c r="EE20" s="171"/>
      <c r="EF20" s="171"/>
      <c r="EG20" s="171"/>
      <c r="EH20" s="171"/>
      <c r="EI20" s="171"/>
      <c r="EJ20" s="171"/>
      <c r="EK20" s="171"/>
      <c r="EL20" s="171"/>
      <c r="EM20" s="171"/>
      <c r="EN20" s="171"/>
      <c r="EO20" s="171"/>
      <c r="EP20" s="171"/>
      <c r="EQ20" s="171"/>
      <c r="ER20" s="171"/>
      <c r="ES20" s="171"/>
      <c r="ET20" s="171"/>
      <c r="EU20" s="172"/>
      <c r="EV20" s="188"/>
      <c r="EW20" s="189"/>
      <c r="EX20" s="189"/>
      <c r="EY20" s="189"/>
      <c r="EZ20" s="189"/>
      <c r="FA20" s="189"/>
      <c r="FB20" s="189"/>
      <c r="FC20" s="189"/>
      <c r="FD20" s="189"/>
      <c r="FE20" s="189"/>
      <c r="FF20" s="189"/>
      <c r="FG20" s="189"/>
      <c r="FH20" s="189"/>
      <c r="FI20" s="189"/>
      <c r="FJ20" s="190"/>
    </row>
    <row r="21" spans="1:166" x14ac:dyDescent="0.2">
      <c r="A21" s="188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41" t="s">
        <v>190</v>
      </c>
      <c r="V21" s="142"/>
      <c r="W21" s="142"/>
      <c r="X21" s="142"/>
      <c r="Y21" s="142"/>
      <c r="Z21" s="142"/>
      <c r="AA21" s="142"/>
      <c r="AB21" s="142"/>
      <c r="AC21" s="142"/>
      <c r="AD21" s="143"/>
      <c r="AE21" s="188" t="s">
        <v>96</v>
      </c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90"/>
      <c r="BL21" s="170">
        <v>0.5</v>
      </c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2"/>
      <c r="CA21" s="170">
        <v>8500</v>
      </c>
      <c r="CB21" s="171"/>
      <c r="CC21" s="171"/>
      <c r="CD21" s="171"/>
      <c r="CE21" s="171"/>
      <c r="CF21" s="171"/>
      <c r="CG21" s="171"/>
      <c r="CH21" s="171"/>
      <c r="CI21" s="171"/>
      <c r="CJ21" s="171"/>
      <c r="CK21" s="171"/>
      <c r="CL21" s="171"/>
      <c r="CM21" s="171"/>
      <c r="CN21" s="171"/>
      <c r="CO21" s="172"/>
      <c r="CP21" s="170"/>
      <c r="CQ21" s="171"/>
      <c r="CR21" s="171"/>
      <c r="CS21" s="171"/>
      <c r="CT21" s="171"/>
      <c r="CU21" s="171"/>
      <c r="CV21" s="171"/>
      <c r="CW21" s="171"/>
      <c r="CX21" s="171"/>
      <c r="CY21" s="171"/>
      <c r="CZ21" s="172"/>
      <c r="DA21" s="170"/>
      <c r="DB21" s="171"/>
      <c r="DC21" s="171"/>
      <c r="DD21" s="171"/>
      <c r="DE21" s="171"/>
      <c r="DF21" s="171"/>
      <c r="DG21" s="171"/>
      <c r="DH21" s="171"/>
      <c r="DI21" s="171"/>
      <c r="DJ21" s="171"/>
      <c r="DK21" s="172"/>
      <c r="DL21" s="170"/>
      <c r="DM21" s="171"/>
      <c r="DN21" s="171"/>
      <c r="DO21" s="171"/>
      <c r="DP21" s="171"/>
      <c r="DQ21" s="171"/>
      <c r="DR21" s="171"/>
      <c r="DS21" s="171"/>
      <c r="DT21" s="171"/>
      <c r="DU21" s="171"/>
      <c r="DV21" s="172"/>
      <c r="DW21" s="170">
        <f t="shared" si="0"/>
        <v>85000</v>
      </c>
      <c r="DX21" s="171"/>
      <c r="DY21" s="171"/>
      <c r="DZ21" s="171"/>
      <c r="EA21" s="171"/>
      <c r="EB21" s="171"/>
      <c r="EC21" s="171"/>
      <c r="ED21" s="171"/>
      <c r="EE21" s="171"/>
      <c r="EF21" s="171"/>
      <c r="EG21" s="171"/>
      <c r="EH21" s="171"/>
      <c r="EI21" s="171"/>
      <c r="EJ21" s="171"/>
      <c r="EK21" s="171"/>
      <c r="EL21" s="171"/>
      <c r="EM21" s="171"/>
      <c r="EN21" s="171"/>
      <c r="EO21" s="171"/>
      <c r="EP21" s="171"/>
      <c r="EQ21" s="171"/>
      <c r="ER21" s="171"/>
      <c r="ES21" s="171"/>
      <c r="ET21" s="171"/>
      <c r="EU21" s="172"/>
      <c r="EV21" s="188"/>
      <c r="EW21" s="189"/>
      <c r="EX21" s="189"/>
      <c r="EY21" s="189"/>
      <c r="EZ21" s="189"/>
      <c r="FA21" s="189"/>
      <c r="FB21" s="189"/>
      <c r="FC21" s="189"/>
      <c r="FD21" s="189"/>
      <c r="FE21" s="189"/>
      <c r="FF21" s="189"/>
      <c r="FG21" s="189"/>
      <c r="FH21" s="189"/>
      <c r="FI21" s="189"/>
      <c r="FJ21" s="190"/>
    </row>
    <row r="22" spans="1:166" x14ac:dyDescent="0.2">
      <c r="A22" s="188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41" t="s">
        <v>191</v>
      </c>
      <c r="V22" s="142"/>
      <c r="W22" s="142"/>
      <c r="X22" s="142"/>
      <c r="Y22" s="142"/>
      <c r="Z22" s="142"/>
      <c r="AA22" s="142"/>
      <c r="AB22" s="142"/>
      <c r="AC22" s="142"/>
      <c r="AD22" s="143"/>
      <c r="AE22" s="173" t="s">
        <v>110</v>
      </c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5"/>
      <c r="BL22" s="170">
        <v>1</v>
      </c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2"/>
      <c r="CA22" s="170">
        <v>8044</v>
      </c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2"/>
      <c r="CP22" s="170"/>
      <c r="CQ22" s="171"/>
      <c r="CR22" s="171"/>
      <c r="CS22" s="171"/>
      <c r="CT22" s="171"/>
      <c r="CU22" s="171"/>
      <c r="CV22" s="171"/>
      <c r="CW22" s="171"/>
      <c r="CX22" s="171"/>
      <c r="CY22" s="171"/>
      <c r="CZ22" s="172"/>
      <c r="DA22" s="170"/>
      <c r="DB22" s="171"/>
      <c r="DC22" s="171"/>
      <c r="DD22" s="171"/>
      <c r="DE22" s="171"/>
      <c r="DF22" s="171"/>
      <c r="DG22" s="171"/>
      <c r="DH22" s="171"/>
      <c r="DI22" s="171"/>
      <c r="DJ22" s="171"/>
      <c r="DK22" s="172"/>
      <c r="DL22" s="170"/>
      <c r="DM22" s="171"/>
      <c r="DN22" s="171"/>
      <c r="DO22" s="171"/>
      <c r="DP22" s="171"/>
      <c r="DQ22" s="171"/>
      <c r="DR22" s="171"/>
      <c r="DS22" s="171"/>
      <c r="DT22" s="171"/>
      <c r="DU22" s="171"/>
      <c r="DV22" s="172"/>
      <c r="DW22" s="170">
        <f t="shared" si="0"/>
        <v>80440</v>
      </c>
      <c r="DX22" s="171"/>
      <c r="DY22" s="171"/>
      <c r="DZ22" s="171"/>
      <c r="EA22" s="171"/>
      <c r="EB22" s="171"/>
      <c r="EC22" s="171"/>
      <c r="ED22" s="171"/>
      <c r="EE22" s="171"/>
      <c r="EF22" s="171"/>
      <c r="EG22" s="171"/>
      <c r="EH22" s="171"/>
      <c r="EI22" s="171"/>
      <c r="EJ22" s="171"/>
      <c r="EK22" s="171"/>
      <c r="EL22" s="171"/>
      <c r="EM22" s="171"/>
      <c r="EN22" s="171"/>
      <c r="EO22" s="171"/>
      <c r="EP22" s="171"/>
      <c r="EQ22" s="171"/>
      <c r="ER22" s="171"/>
      <c r="ES22" s="171"/>
      <c r="ET22" s="171"/>
      <c r="EU22" s="172"/>
      <c r="EV22" s="188"/>
      <c r="EW22" s="189"/>
      <c r="EX22" s="189"/>
      <c r="EY22" s="189"/>
      <c r="EZ22" s="189"/>
      <c r="FA22" s="189"/>
      <c r="FB22" s="189"/>
      <c r="FC22" s="189"/>
      <c r="FD22" s="189"/>
      <c r="FE22" s="189"/>
      <c r="FF22" s="189"/>
      <c r="FG22" s="189"/>
      <c r="FH22" s="189"/>
      <c r="FI22" s="189"/>
      <c r="FJ22" s="190"/>
    </row>
    <row r="23" spans="1:166" x14ac:dyDescent="0.2">
      <c r="A23" s="188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41"/>
      <c r="V23" s="142"/>
      <c r="W23" s="142"/>
      <c r="X23" s="142"/>
      <c r="Y23" s="142"/>
      <c r="Z23" s="142"/>
      <c r="AA23" s="142"/>
      <c r="AB23" s="142"/>
      <c r="AC23" s="142"/>
      <c r="AD23" s="143"/>
      <c r="AE23" s="173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5"/>
      <c r="BL23" s="170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2"/>
      <c r="CA23" s="170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2"/>
      <c r="CP23" s="170"/>
      <c r="CQ23" s="171"/>
      <c r="CR23" s="171"/>
      <c r="CS23" s="171"/>
      <c r="CT23" s="171"/>
      <c r="CU23" s="171"/>
      <c r="CV23" s="171"/>
      <c r="CW23" s="171"/>
      <c r="CX23" s="171"/>
      <c r="CY23" s="171"/>
      <c r="CZ23" s="172"/>
      <c r="DA23" s="170"/>
      <c r="DB23" s="171"/>
      <c r="DC23" s="171"/>
      <c r="DD23" s="171"/>
      <c r="DE23" s="171"/>
      <c r="DF23" s="171"/>
      <c r="DG23" s="171"/>
      <c r="DH23" s="171"/>
      <c r="DI23" s="171"/>
      <c r="DJ23" s="171"/>
      <c r="DK23" s="172"/>
      <c r="DL23" s="170"/>
      <c r="DM23" s="171"/>
      <c r="DN23" s="171"/>
      <c r="DO23" s="171"/>
      <c r="DP23" s="171"/>
      <c r="DQ23" s="171"/>
      <c r="DR23" s="171"/>
      <c r="DS23" s="171"/>
      <c r="DT23" s="171"/>
      <c r="DU23" s="171"/>
      <c r="DV23" s="172"/>
      <c r="DW23" s="170"/>
      <c r="DX23" s="171"/>
      <c r="DY23" s="171"/>
      <c r="DZ23" s="171"/>
      <c r="EA23" s="171"/>
      <c r="EB23" s="171"/>
      <c r="EC23" s="171"/>
      <c r="ED23" s="171"/>
      <c r="EE23" s="171"/>
      <c r="EF23" s="171"/>
      <c r="EG23" s="171"/>
      <c r="EH23" s="171"/>
      <c r="EI23" s="171"/>
      <c r="EJ23" s="171"/>
      <c r="EK23" s="171"/>
      <c r="EL23" s="171"/>
      <c r="EM23" s="171"/>
      <c r="EN23" s="171"/>
      <c r="EO23" s="171"/>
      <c r="EP23" s="171"/>
      <c r="EQ23" s="171"/>
      <c r="ER23" s="171"/>
      <c r="ES23" s="171"/>
      <c r="ET23" s="171"/>
      <c r="EU23" s="172"/>
      <c r="EV23" s="188"/>
      <c r="EW23" s="189"/>
      <c r="EX23" s="189"/>
      <c r="EY23" s="189"/>
      <c r="EZ23" s="189"/>
      <c r="FA23" s="189"/>
      <c r="FB23" s="189"/>
      <c r="FC23" s="189"/>
      <c r="FD23" s="189"/>
      <c r="FE23" s="189"/>
      <c r="FF23" s="189"/>
      <c r="FG23" s="189"/>
      <c r="FH23" s="189"/>
      <c r="FI23" s="189"/>
      <c r="FJ23" s="190"/>
    </row>
    <row r="24" spans="1:166" x14ac:dyDescent="0.2">
      <c r="BJ24" s="11" t="s">
        <v>98</v>
      </c>
      <c r="BL24" s="170">
        <f>SUM(BL16:BZ23)</f>
        <v>5.8</v>
      </c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2"/>
      <c r="CA24" s="170">
        <f>SUM(CA16:CO23)</f>
        <v>61389</v>
      </c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2"/>
      <c r="CP24" s="170"/>
      <c r="CQ24" s="171"/>
      <c r="CR24" s="171"/>
      <c r="CS24" s="171"/>
      <c r="CT24" s="171"/>
      <c r="CU24" s="171"/>
      <c r="CV24" s="171"/>
      <c r="CW24" s="171"/>
      <c r="CX24" s="171"/>
      <c r="CY24" s="171"/>
      <c r="CZ24" s="172"/>
      <c r="DA24" s="170"/>
      <c r="DB24" s="171"/>
      <c r="DC24" s="171"/>
      <c r="DD24" s="171"/>
      <c r="DE24" s="171"/>
      <c r="DF24" s="171"/>
      <c r="DG24" s="171"/>
      <c r="DH24" s="171"/>
      <c r="DI24" s="171"/>
      <c r="DJ24" s="171"/>
      <c r="DK24" s="172"/>
      <c r="DL24" s="170"/>
      <c r="DM24" s="171"/>
      <c r="DN24" s="171"/>
      <c r="DO24" s="171"/>
      <c r="DP24" s="171"/>
      <c r="DQ24" s="171"/>
      <c r="DR24" s="171"/>
      <c r="DS24" s="171"/>
      <c r="DT24" s="171"/>
      <c r="DU24" s="171"/>
      <c r="DV24" s="172"/>
      <c r="DW24" s="169">
        <f>SUM(DW16:EU23)</f>
        <v>613890</v>
      </c>
      <c r="DX24" s="171"/>
      <c r="DY24" s="171"/>
      <c r="DZ24" s="171"/>
      <c r="EA24" s="171"/>
      <c r="EB24" s="171"/>
      <c r="EC24" s="171"/>
      <c r="ED24" s="171"/>
      <c r="EE24" s="171"/>
      <c r="EF24" s="171"/>
      <c r="EG24" s="171"/>
      <c r="EH24" s="171"/>
      <c r="EI24" s="171"/>
      <c r="EJ24" s="171"/>
      <c r="EK24" s="171"/>
      <c r="EL24" s="171"/>
      <c r="EM24" s="171"/>
      <c r="EN24" s="171"/>
      <c r="EO24" s="171"/>
      <c r="EP24" s="171"/>
      <c r="EQ24" s="171"/>
      <c r="ER24" s="171"/>
      <c r="ES24" s="171"/>
      <c r="ET24" s="171"/>
      <c r="EU24" s="172"/>
    </row>
    <row r="26" spans="1:166" x14ac:dyDescent="0.2">
      <c r="A26" s="7" t="s">
        <v>99</v>
      </c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6"/>
      <c r="CB26" s="6"/>
      <c r="CC26" s="6"/>
      <c r="CD26" s="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6"/>
      <c r="DV26" s="136"/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</row>
    <row r="27" spans="1:166" s="1" customFormat="1" ht="11.25" x14ac:dyDescent="0.2">
      <c r="A27" s="8"/>
      <c r="AJ27" s="144" t="s">
        <v>100</v>
      </c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9"/>
      <c r="CB27" s="9"/>
      <c r="CC27" s="9"/>
      <c r="CD27" s="9"/>
      <c r="CE27" s="144" t="s">
        <v>101</v>
      </c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E27" s="144" t="s">
        <v>102</v>
      </c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44"/>
      <c r="ES27" s="144"/>
      <c r="ET27" s="144"/>
      <c r="EU27" s="144"/>
    </row>
    <row r="28" spans="1:166" ht="15" x14ac:dyDescent="0.25">
      <c r="A28" t="s">
        <v>103</v>
      </c>
    </row>
    <row r="29" spans="1:166" x14ac:dyDescent="0.2">
      <c r="A29" s="7" t="s">
        <v>104</v>
      </c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</row>
    <row r="30" spans="1:166" s="1" customFormat="1" ht="11.25" x14ac:dyDescent="0.2">
      <c r="AJ30" s="144" t="s">
        <v>101</v>
      </c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J30" s="144" t="s">
        <v>102</v>
      </c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</row>
  </sheetData>
  <mergeCells count="139">
    <mergeCell ref="BQ8:CH8"/>
    <mergeCell ref="CI8:CZ8"/>
    <mergeCell ref="BQ9:CH9"/>
    <mergeCell ref="CI9:CZ9"/>
    <mergeCell ref="EE10:EG10"/>
    <mergeCell ref="EJ10:ER10"/>
    <mergeCell ref="DY1:FJ1"/>
    <mergeCell ref="EV3:FJ3"/>
    <mergeCell ref="EV4:FJ4"/>
    <mergeCell ref="A5:EI5"/>
    <mergeCell ref="EV5:FJ5"/>
    <mergeCell ref="A6:EI6"/>
    <mergeCell ref="ES10:EV10"/>
    <mergeCell ref="EW10:EY10"/>
    <mergeCell ref="FF10:FJ10"/>
    <mergeCell ref="AJ11:AU11"/>
    <mergeCell ref="AZ11:BB11"/>
    <mergeCell ref="BE11:BP11"/>
    <mergeCell ref="BQ11:BT11"/>
    <mergeCell ref="BU11:BW11"/>
    <mergeCell ref="DX11:FB11"/>
    <mergeCell ref="EV13:FJ14"/>
    <mergeCell ref="A14:T14"/>
    <mergeCell ref="U14:AD14"/>
    <mergeCell ref="CP14:CZ14"/>
    <mergeCell ref="DA14:DK14"/>
    <mergeCell ref="DL14:DV14"/>
    <mergeCell ref="A13:AD13"/>
    <mergeCell ref="AE13:BK14"/>
    <mergeCell ref="BL13:BZ14"/>
    <mergeCell ref="CA13:CO14"/>
    <mergeCell ref="CP13:DV13"/>
    <mergeCell ref="DW13:EU14"/>
    <mergeCell ref="DA15:DK15"/>
    <mergeCell ref="DL15:DV15"/>
    <mergeCell ref="DW15:EU15"/>
    <mergeCell ref="EV15:FJ15"/>
    <mergeCell ref="A16:T16"/>
    <mergeCell ref="U16:AD16"/>
    <mergeCell ref="AE16:BK16"/>
    <mergeCell ref="BL16:BZ16"/>
    <mergeCell ref="CA16:CO16"/>
    <mergeCell ref="CP16:CZ16"/>
    <mergeCell ref="A15:T15"/>
    <mergeCell ref="U15:AD15"/>
    <mergeCell ref="AE15:BK15"/>
    <mergeCell ref="BL15:BZ15"/>
    <mergeCell ref="CA15:CO15"/>
    <mergeCell ref="CP15:CZ15"/>
    <mergeCell ref="DA16:DK16"/>
    <mergeCell ref="DL16:DV16"/>
    <mergeCell ref="DW16:EU16"/>
    <mergeCell ref="EV16:FJ16"/>
    <mergeCell ref="A17:T17"/>
    <mergeCell ref="U17:AD17"/>
    <mergeCell ref="AE17:BK17"/>
    <mergeCell ref="BL17:BZ17"/>
    <mergeCell ref="CA17:CO17"/>
    <mergeCell ref="CP17:CZ17"/>
    <mergeCell ref="DA17:DK17"/>
    <mergeCell ref="DL17:DV17"/>
    <mergeCell ref="DW17:EU17"/>
    <mergeCell ref="EV17:FJ17"/>
    <mergeCell ref="A18:T18"/>
    <mergeCell ref="U18:AD18"/>
    <mergeCell ref="AE18:BK18"/>
    <mergeCell ref="BL18:BZ18"/>
    <mergeCell ref="CA18:CO18"/>
    <mergeCell ref="CP18:CZ18"/>
    <mergeCell ref="DA18:DK18"/>
    <mergeCell ref="DL18:DV18"/>
    <mergeCell ref="DW18:EU18"/>
    <mergeCell ref="EV18:FJ18"/>
    <mergeCell ref="A19:T19"/>
    <mergeCell ref="U19:AD19"/>
    <mergeCell ref="AE19:BK19"/>
    <mergeCell ref="BL19:BZ19"/>
    <mergeCell ref="CA19:CO19"/>
    <mergeCell ref="CP19:CZ19"/>
    <mergeCell ref="DA19:DK19"/>
    <mergeCell ref="DL19:DV19"/>
    <mergeCell ref="DW19:EU19"/>
    <mergeCell ref="EV19:FJ19"/>
    <mergeCell ref="A20:T20"/>
    <mergeCell ref="U20:AD20"/>
    <mergeCell ref="AE20:BK20"/>
    <mergeCell ref="BL20:BZ20"/>
    <mergeCell ref="CA20:CO20"/>
    <mergeCell ref="CP20:CZ20"/>
    <mergeCell ref="DA20:DK20"/>
    <mergeCell ref="DL20:DV20"/>
    <mergeCell ref="DW20:EU20"/>
    <mergeCell ref="EV20:FJ20"/>
    <mergeCell ref="A21:T21"/>
    <mergeCell ref="U21:AD21"/>
    <mergeCell ref="AE21:BK21"/>
    <mergeCell ref="BL21:BZ21"/>
    <mergeCell ref="CA21:CO21"/>
    <mergeCell ref="CP21:CZ21"/>
    <mergeCell ref="DA21:DK21"/>
    <mergeCell ref="DL21:DV21"/>
    <mergeCell ref="DW21:EU21"/>
    <mergeCell ref="EV21:FJ21"/>
    <mergeCell ref="A22:T22"/>
    <mergeCell ref="U22:AD22"/>
    <mergeCell ref="AE22:BK22"/>
    <mergeCell ref="BL22:BZ22"/>
    <mergeCell ref="CA22:CO22"/>
    <mergeCell ref="CP22:CZ22"/>
    <mergeCell ref="DA22:DK22"/>
    <mergeCell ref="DL22:DV22"/>
    <mergeCell ref="DW22:EU22"/>
    <mergeCell ref="EV22:FJ22"/>
    <mergeCell ref="A23:T23"/>
    <mergeCell ref="U23:AD23"/>
    <mergeCell ref="AE23:BK23"/>
    <mergeCell ref="BL23:BZ23"/>
    <mergeCell ref="CA23:CO23"/>
    <mergeCell ref="CP23:CZ23"/>
    <mergeCell ref="DA23:DK23"/>
    <mergeCell ref="DL23:DV23"/>
    <mergeCell ref="DW23:EU23"/>
    <mergeCell ref="EV23:FJ23"/>
    <mergeCell ref="BL24:BZ24"/>
    <mergeCell ref="CA24:CO24"/>
    <mergeCell ref="CP24:CZ24"/>
    <mergeCell ref="DA24:DK24"/>
    <mergeCell ref="DL24:DV24"/>
    <mergeCell ref="DW24:EU24"/>
    <mergeCell ref="AJ29:BE29"/>
    <mergeCell ref="BJ29:CZ29"/>
    <mergeCell ref="AJ30:BE30"/>
    <mergeCell ref="BJ30:CZ30"/>
    <mergeCell ref="AJ26:BZ26"/>
    <mergeCell ref="CE26:CZ26"/>
    <mergeCell ref="DE26:EU26"/>
    <mergeCell ref="AJ27:BZ27"/>
    <mergeCell ref="CE27:CZ27"/>
    <mergeCell ref="DE27:EU27"/>
  </mergeCells>
  <pageMargins left="0.7" right="0.7" top="0.75" bottom="0.75" header="0.3" footer="0.3"/>
  <pageSetup paperSize="9" scale="6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штатное с01 по 03</vt:lpstr>
      <vt:lpstr>приложение</vt:lpstr>
      <vt:lpstr>штатное с 04-12</vt:lpstr>
      <vt:lpstr>Лист1!Область_печати</vt:lpstr>
      <vt:lpstr>приложение!Область_печати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дом</cp:lastModifiedBy>
  <cp:lastPrinted>2017-05-12T15:52:47Z</cp:lastPrinted>
  <dcterms:created xsi:type="dcterms:W3CDTF">2016-02-14T15:30:20Z</dcterms:created>
  <dcterms:modified xsi:type="dcterms:W3CDTF">2017-05-23T07:54:58Z</dcterms:modified>
</cp:coreProperties>
</file>