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6275" windowHeight="7230"/>
  </bookViews>
  <sheets>
    <sheet name="Лист1" sheetId="1" r:id="rId1"/>
    <sheet name="одн" sheetId="2" r:id="rId2"/>
    <sheet name="штатное" sheetId="3" r:id="rId3"/>
    <sheet name="приложение" sheetId="4" r:id="rId4"/>
  </sheets>
  <definedNames>
    <definedName name="_xlnm.Print_Area" localSheetId="0">Лист1!$A$1:$I$78</definedName>
  </definedNames>
  <calcPr calcId="145621"/>
  <fileRecoveryPr repairLoad="1"/>
</workbook>
</file>

<file path=xl/calcChain.xml><?xml version="1.0" encoding="utf-8"?>
<calcChain xmlns="http://schemas.openxmlformats.org/spreadsheetml/2006/main">
  <c r="D59" i="1" l="1"/>
  <c r="B25" i="2"/>
  <c r="B29" i="2"/>
  <c r="B16" i="2"/>
  <c r="B21" i="2"/>
  <c r="B30" i="2" s="1"/>
  <c r="J16" i="2"/>
  <c r="K16" i="2"/>
  <c r="L13" i="2"/>
  <c r="L10" i="2"/>
  <c r="L7" i="2"/>
  <c r="L4" i="2"/>
  <c r="K11" i="2"/>
  <c r="K12" i="2"/>
  <c r="K13" i="2"/>
  <c r="K14" i="2"/>
  <c r="K15" i="2"/>
  <c r="K10" i="2"/>
  <c r="K4" i="2"/>
  <c r="K5" i="2"/>
  <c r="K6" i="2"/>
  <c r="K7" i="2"/>
  <c r="K8" i="2"/>
  <c r="K9" i="2"/>
  <c r="D41" i="1" l="1"/>
  <c r="J22" i="4"/>
  <c r="D39" i="1"/>
  <c r="F26" i="4"/>
  <c r="F23" i="4"/>
  <c r="F21" i="4"/>
  <c r="F20" i="4"/>
  <c r="D31" i="1"/>
  <c r="H15" i="4"/>
  <c r="H6" i="4"/>
  <c r="H7" i="4"/>
  <c r="H8" i="4"/>
  <c r="H9" i="4"/>
  <c r="H10" i="4"/>
  <c r="H11" i="4"/>
  <c r="H5" i="4"/>
  <c r="B26" i="4"/>
  <c r="B22" i="4"/>
  <c r="B19" i="4"/>
  <c r="D6" i="4"/>
  <c r="D7" i="4"/>
  <c r="D8" i="4"/>
  <c r="D9" i="4"/>
  <c r="D10" i="4"/>
  <c r="D11" i="4"/>
  <c r="D12" i="4"/>
  <c r="D13" i="4"/>
  <c r="D14" i="4"/>
  <c r="D5" i="4"/>
  <c r="DW23" i="3"/>
  <c r="DW22" i="3"/>
  <c r="DW21" i="3"/>
  <c r="DW18" i="3"/>
  <c r="CA24" i="3"/>
  <c r="BL24" i="3"/>
  <c r="DW20" i="3"/>
  <c r="DW19" i="3"/>
  <c r="DW17" i="3"/>
  <c r="DW16" i="3"/>
  <c r="F59" i="1"/>
  <c r="H15" i="2"/>
  <c r="D15" i="2"/>
  <c r="H14" i="2"/>
  <c r="D14" i="2"/>
  <c r="E15" i="2" s="1"/>
  <c r="H13" i="2"/>
  <c r="I13" i="2" s="1"/>
  <c r="D13" i="2"/>
  <c r="H12" i="2"/>
  <c r="D12" i="2"/>
  <c r="H11" i="2"/>
  <c r="D11" i="2"/>
  <c r="H10" i="2"/>
  <c r="I10" i="2" s="1"/>
  <c r="D10" i="2"/>
  <c r="E12" i="2" s="1"/>
  <c r="H9" i="2"/>
  <c r="D9" i="2"/>
  <c r="H8" i="2"/>
  <c r="D8" i="2"/>
  <c r="H7" i="2"/>
  <c r="I7" i="2" s="1"/>
  <c r="D7" i="2"/>
  <c r="E9" i="2" s="1"/>
  <c r="H6" i="2"/>
  <c r="D6" i="2"/>
  <c r="H5" i="2"/>
  <c r="D5" i="2"/>
  <c r="H4" i="2"/>
  <c r="H16" i="2" s="1"/>
  <c r="D4" i="2"/>
  <c r="E6" i="2" s="1"/>
  <c r="D15" i="4" l="1"/>
  <c r="DW24" i="3"/>
  <c r="D16" i="2"/>
  <c r="I4" i="2"/>
  <c r="E59" i="1" l="1"/>
  <c r="F57" i="1"/>
  <c r="F58" i="1"/>
  <c r="E13" i="1" l="1"/>
  <c r="F13" i="1" s="1"/>
  <c r="E14" i="1"/>
  <c r="F14" i="1" s="1"/>
  <c r="E15" i="1"/>
  <c r="F15" i="1" s="1"/>
  <c r="E17" i="1"/>
  <c r="F17" i="1" s="1"/>
  <c r="E18" i="1"/>
  <c r="F18" i="1" s="1"/>
  <c r="E19" i="1"/>
  <c r="F19" i="1" s="1"/>
  <c r="E21" i="1"/>
  <c r="F21" i="1" s="1"/>
  <c r="E24" i="1"/>
  <c r="F24" i="1" s="1"/>
  <c r="E25" i="1"/>
  <c r="F25" i="1" s="1"/>
  <c r="E26" i="1"/>
  <c r="F26" i="1" s="1"/>
  <c r="E27" i="1"/>
  <c r="F27" i="1" s="1"/>
  <c r="E28" i="1"/>
  <c r="F28" i="1" s="1"/>
  <c r="E31" i="1"/>
  <c r="F31" i="1" s="1"/>
  <c r="E32" i="1"/>
  <c r="F32" i="1" s="1"/>
  <c r="E33" i="1"/>
  <c r="F33" i="1" s="1"/>
  <c r="E34" i="1"/>
  <c r="F34" i="1" s="1"/>
  <c r="E37" i="1"/>
  <c r="F37" i="1" s="1"/>
  <c r="E38" i="1"/>
  <c r="F38" i="1" s="1"/>
  <c r="E39" i="1"/>
  <c r="F39" i="1" s="1"/>
  <c r="E40" i="1"/>
  <c r="F40" i="1" s="1"/>
  <c r="E41" i="1"/>
  <c r="F41" i="1" s="1"/>
  <c r="E43" i="1"/>
  <c r="F43" i="1" s="1"/>
  <c r="E44" i="1"/>
  <c r="F44" i="1" s="1"/>
  <c r="E45" i="1"/>
  <c r="F45" i="1" s="1"/>
  <c r="E46" i="1"/>
  <c r="F46" i="1" s="1"/>
  <c r="E47" i="1"/>
  <c r="F47" i="1" s="1"/>
  <c r="E50" i="1"/>
  <c r="F50" i="1" s="1"/>
  <c r="E9" i="1"/>
  <c r="F9" i="1" s="1"/>
  <c r="E10" i="1"/>
  <c r="F10" i="1" s="1"/>
  <c r="D76" i="1"/>
  <c r="D58" i="1"/>
  <c r="D57" i="1"/>
  <c r="D56" i="1"/>
  <c r="E56" i="1" s="1"/>
  <c r="F56" i="1" s="1"/>
  <c r="D55" i="1"/>
  <c r="E55" i="1" s="1"/>
  <c r="F55" i="1" s="1"/>
  <c r="D54" i="1"/>
  <c r="E54" i="1" s="1"/>
  <c r="F54" i="1" s="1"/>
  <c r="D53" i="1"/>
  <c r="E53" i="1" s="1"/>
  <c r="F53" i="1" s="1"/>
  <c r="D52" i="1"/>
  <c r="E52" i="1" s="1"/>
  <c r="F52" i="1" s="1"/>
  <c r="E49" i="1"/>
  <c r="F49" i="1" s="1"/>
  <c r="E48" i="1"/>
  <c r="F48" i="1" s="1"/>
  <c r="D36" i="1"/>
  <c r="E36" i="1" s="1"/>
  <c r="F36" i="1" s="1"/>
  <c r="D35" i="1"/>
  <c r="E35" i="1" s="1"/>
  <c r="F35" i="1" s="1"/>
  <c r="D23" i="1"/>
  <c r="E23" i="1" s="1"/>
  <c r="F23" i="1" s="1"/>
  <c r="D20" i="1"/>
  <c r="E20" i="1" s="1"/>
  <c r="F20" i="1" s="1"/>
  <c r="D16" i="1"/>
  <c r="E16" i="1" s="1"/>
  <c r="F16" i="1" s="1"/>
  <c r="D8" i="1"/>
  <c r="D11" i="1" s="1"/>
  <c r="D12" i="1" l="1"/>
  <c r="E12" i="1" s="1"/>
  <c r="F12" i="1" s="1"/>
  <c r="D42" i="1"/>
  <c r="E42" i="1" s="1"/>
  <c r="F42" i="1" s="1"/>
  <c r="D51" i="1"/>
  <c r="E51" i="1" s="1"/>
  <c r="F51" i="1" s="1"/>
  <c r="D30" i="1"/>
  <c r="E30" i="1" s="1"/>
  <c r="F30" i="1" s="1"/>
  <c r="E8" i="1"/>
  <c r="F8" i="1" s="1"/>
  <c r="D29" i="1"/>
  <c r="E29" i="1" s="1"/>
  <c r="F29" i="1" s="1"/>
  <c r="D22" i="1" l="1"/>
  <c r="E22" i="1" l="1"/>
  <c r="F22" i="1" s="1"/>
  <c r="D60" i="1"/>
  <c r="D7" i="1"/>
  <c r="E11" i="1"/>
  <c r="F11" i="1" s="1"/>
  <c r="E7" i="1" l="1"/>
  <c r="D61" i="1" l="1"/>
  <c r="F60" i="1"/>
</calcChain>
</file>

<file path=xl/sharedStrings.xml><?xml version="1.0" encoding="utf-8"?>
<sst xmlns="http://schemas.openxmlformats.org/spreadsheetml/2006/main" count="216" uniqueCount="187">
  <si>
    <t>Статья расходов</t>
  </si>
  <si>
    <t>Расходы в руб. год</t>
  </si>
  <si>
    <t>план</t>
  </si>
  <si>
    <t>1. Управление (административное руководство), всего:</t>
  </si>
  <si>
    <t>1.1. Заработная плата персонала управления ТСЖ(всего)</t>
  </si>
  <si>
    <t>1.1.1. Председатель ТСЖ</t>
  </si>
  <si>
    <t xml:space="preserve"> 1.1.2. Бухгалтер</t>
  </si>
  <si>
    <t>1.2. Отчисления в страховые фонды персонала управления ТСЖ (всего)</t>
  </si>
  <si>
    <t>1.3. Содержание конторы правления (всего)</t>
  </si>
  <si>
    <t>1.3.1. Расходы на телефон</t>
  </si>
  <si>
    <t>1.3.2 Канцелярские и почтовые расходы</t>
  </si>
  <si>
    <t>1.3.3. Обучение персонала, юр услуги</t>
  </si>
  <si>
    <t>1.3.4. Оплата консультационных услуг</t>
  </si>
  <si>
    <t>1.3.5. Служебные разъезды</t>
  </si>
  <si>
    <t>1.3.6. Содержание и ремонт оргтехники</t>
  </si>
  <si>
    <t>1.3.7. Расходы на сайт</t>
  </si>
  <si>
    <t>1.3.8. Расходы на Интернет</t>
  </si>
  <si>
    <t>1.3.9. Программное обеспечение</t>
  </si>
  <si>
    <t>2. Содержание и обслуживание общего имущества,     всего:</t>
  </si>
  <si>
    <t>2.1. Заработная плата обслуживающего персонала (итого)</t>
  </si>
  <si>
    <t>2.1.1. Электрик</t>
  </si>
  <si>
    <t>2.1.2. Сантехник</t>
  </si>
  <si>
    <t>2.1.3. Уборщица</t>
  </si>
  <si>
    <t>2.1.4. Дворник</t>
  </si>
  <si>
    <t>2.1.5. Лифтер</t>
  </si>
  <si>
    <t>2.2. Отчисления в страховые фонды обслуживающего персонала (Итого)</t>
  </si>
  <si>
    <t>2.3. Материалы, инвентарь и хозяйственные принадлежности</t>
  </si>
  <si>
    <t>2.3.1. Материалы для дворника, уборщицы</t>
  </si>
  <si>
    <t>2.3.2. Материалы для текущего ремонта дома</t>
  </si>
  <si>
    <t>2.3.4. Материалы для сантехника</t>
  </si>
  <si>
    <t>2.3.5. Прочее</t>
  </si>
  <si>
    <t>2.4. Коммунальные  и пр. услуги по содержанию общего имущества</t>
  </si>
  <si>
    <t>2.4.1. Обслуживание УУТЭ</t>
  </si>
  <si>
    <t>2.4.2. Промывка, опрессовка и подготовка дома к зиме</t>
  </si>
  <si>
    <t>2.4.3. Метрологическое обслуживание (водяной, тепловой, электрический счетчики)</t>
  </si>
  <si>
    <t>2.4.4. Вывоз ТБО</t>
  </si>
  <si>
    <t>2.4.5. Санитарное содержание общего имущества (дератизация, дезинсекция и пр.)</t>
  </si>
  <si>
    <t>2.5. Содержание и ремонт здания и основных средств</t>
  </si>
  <si>
    <t>2.5.2. Лифты (обслуживание, освидетельствование)</t>
  </si>
  <si>
    <t>2.5.3. Лифты (электроэнергия)</t>
  </si>
  <si>
    <t>2.5.4. Лифты (страхование)</t>
  </si>
  <si>
    <t>2.5.5. Текущий ремонт внутри дома, подъездов, подвала, крыши, фасада здания и пр.</t>
  </si>
  <si>
    <t>2.5.5. Текущий ремонт и благоустройство придомовой территории</t>
  </si>
  <si>
    <t>3.  Оплата услуг банка</t>
  </si>
  <si>
    <t>4. Налоги (УСН и др.)</t>
  </si>
  <si>
    <t>5. Формирование фондов (резервов),    всего:</t>
  </si>
  <si>
    <t>5.1. Фонд восстановления и замены основных средств</t>
  </si>
  <si>
    <t>5.2. Фонд текущего ремонта</t>
  </si>
  <si>
    <t>5.4. Резерв непредвиденных расходов</t>
  </si>
  <si>
    <t xml:space="preserve">   6. Непредвиденные расходы</t>
  </si>
  <si>
    <t xml:space="preserve">   8. Отчисления в страховые фонды</t>
  </si>
  <si>
    <t xml:space="preserve">   9. Транспортные расходы</t>
  </si>
  <si>
    <t>10. ОДН</t>
  </si>
  <si>
    <t>ИТОГО по смете</t>
  </si>
  <si>
    <t>Сметные расходы на 1 кв.м площади помещений в месяц (общая площадь помещений 7209 кв. м</t>
  </si>
  <si>
    <t xml:space="preserve"> Долги жильцов перед ТСЖ за предыдущий год</t>
  </si>
  <si>
    <t>на нач года</t>
  </si>
  <si>
    <t>Статьи доходов</t>
  </si>
  <si>
    <t>Доходы в руб.</t>
  </si>
  <si>
    <t>Аренда кладовок</t>
  </si>
  <si>
    <t>Договоры с Интернет- операторами</t>
  </si>
  <si>
    <t>2.1. Билайн (Вымпелком)</t>
  </si>
  <si>
    <t>2.2. Электроком</t>
  </si>
  <si>
    <t>2.3 Престиж интернет</t>
  </si>
  <si>
    <t>2.4. Сумма-Телеком</t>
  </si>
  <si>
    <t>2.5. Эр-Телеком</t>
  </si>
  <si>
    <t>Техническое обслуживание</t>
  </si>
  <si>
    <t>Переходящие остатки (экономия) с предыдущего года</t>
  </si>
  <si>
    <t>Председатель правления ТСЖ  "Лазурный" _________ /_____________/</t>
  </si>
  <si>
    <t>Главный бухгалтер ТСЖ "Лазурный"    _________ /_____________/</t>
  </si>
  <si>
    <t>год</t>
  </si>
  <si>
    <t>месяц</t>
  </si>
  <si>
    <t>2.5.1. Текущий ремонт инженерного оборудования дома (эл счетчик, газовое оборудывание)</t>
  </si>
  <si>
    <t>2.3.3. Материалы для освещения, датчики движения, видеонаблюдение и пр.(лампачки, реле, замена перегоревших светильников)</t>
  </si>
  <si>
    <t>Расчет ОДН</t>
  </si>
  <si>
    <t>Эл. Эн лифтов</t>
  </si>
  <si>
    <t>мес</t>
  </si>
  <si>
    <t>стоки  куб</t>
  </si>
  <si>
    <t>хвс куб</t>
  </si>
  <si>
    <t>сумма</t>
  </si>
  <si>
    <t>лифт квт</t>
  </si>
  <si>
    <t>решение правления</t>
  </si>
  <si>
    <t xml:space="preserve">1620 - наш сайт  4900 - ГИС ЖКХ </t>
  </si>
  <si>
    <t>Обслуживание бух программы</t>
  </si>
  <si>
    <t>Унифицированная форма № Т-3
Утверждена Постановлением Госкомстата России от 05.01.2004 № 1</t>
  </si>
  <si>
    <t>Код</t>
  </si>
  <si>
    <t>Форма по ОКУД</t>
  </si>
  <si>
    <t>0301017</t>
  </si>
  <si>
    <t>по ОКПО</t>
  </si>
  <si>
    <t>(наименование организации)</t>
  </si>
  <si>
    <t>Номер документа</t>
  </si>
  <si>
    <t>Дата составления</t>
  </si>
  <si>
    <t>ШТАТНОЕ РАСПИСАНИЕ</t>
  </si>
  <si>
    <t>УТВЕРЖДЕНО</t>
  </si>
  <si>
    <t>Приказом организации от "</t>
  </si>
  <si>
    <t>"</t>
  </si>
  <si>
    <t xml:space="preserve">г. № </t>
  </si>
  <si>
    <t>на период</t>
  </si>
  <si>
    <t>с "</t>
  </si>
  <si>
    <t>г.</t>
  </si>
  <si>
    <t>Штат в количестве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</si>
  <si>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</si>
  <si>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</si>
  <si>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</si>
  <si>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</si>
  <si>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</si>
  <si>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</si>
  <si>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Всего, руб.
(гр. 5 + гр. 6 + гр. 7 + гр. 8)</t>
  </si>
  <si>
    <t>Примечание</t>
  </si>
  <si>
    <t>наименование</t>
  </si>
  <si>
    <t>код</t>
  </si>
  <si>
    <t>1</t>
  </si>
  <si>
    <t>2</t>
  </si>
  <si>
    <t>Бухгалтер</t>
  </si>
  <si>
    <t>3</t>
  </si>
  <si>
    <t>4</t>
  </si>
  <si>
    <t>Сантехник</t>
  </si>
  <si>
    <t>5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</si>
  <si>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</si>
  <si>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</si>
  <si>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</si>
  <si>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</si>
  <si>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</si>
  <si>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штатное расписание</t>
  </si>
  <si>
    <t>Главный бухгалтер</t>
  </si>
  <si>
    <t>ТСЖ "Лазурный"</t>
  </si>
  <si>
    <t>Председатель</t>
  </si>
  <si>
    <t>Дворник</t>
  </si>
  <si>
    <t>Уборщица</t>
  </si>
  <si>
    <t>Электрик</t>
  </si>
  <si>
    <t>Лифтер</t>
  </si>
  <si>
    <t>уборка мусоропровода</t>
  </si>
  <si>
    <t>за погоду ( по факт погоде)</t>
  </si>
  <si>
    <t>штатное</t>
  </si>
  <si>
    <t xml:space="preserve">Материалы для дворника </t>
  </si>
  <si>
    <t xml:space="preserve">Материалы </t>
  </si>
  <si>
    <t>колич</t>
  </si>
  <si>
    <t>веники</t>
  </si>
  <si>
    <t>совок</t>
  </si>
  <si>
    <t>ведро</t>
  </si>
  <si>
    <t>тряпки</t>
  </si>
  <si>
    <t>швабра</t>
  </si>
  <si>
    <t>хлорка для мытья мусор камер</t>
  </si>
  <si>
    <t>грабли</t>
  </si>
  <si>
    <t>снеговая лопата</t>
  </si>
  <si>
    <t>песок</t>
  </si>
  <si>
    <t>антигололед</t>
  </si>
  <si>
    <t>цена за  шт.</t>
  </si>
  <si>
    <t>итого</t>
  </si>
  <si>
    <t>замена газ кранов</t>
  </si>
  <si>
    <t>краны</t>
  </si>
  <si>
    <t>работа</t>
  </si>
  <si>
    <t>замена эл. Сч</t>
  </si>
  <si>
    <t>счетчики</t>
  </si>
  <si>
    <t>Устройство мусорокамер</t>
  </si>
  <si>
    <t>материал для пандуса</t>
  </si>
  <si>
    <t>контейнера</t>
  </si>
  <si>
    <t>Материалы для уборщицы</t>
  </si>
  <si>
    <t>веник</t>
  </si>
  <si>
    <t>тряпка</t>
  </si>
  <si>
    <t>жидкость для мытья</t>
  </si>
  <si>
    <t>ведро (с отжимом)</t>
  </si>
  <si>
    <t>швабра (держак для швабры)</t>
  </si>
  <si>
    <t>термометры</t>
  </si>
  <si>
    <t>название</t>
  </si>
  <si>
    <t>цена</t>
  </si>
  <si>
    <t>манометры</t>
  </si>
  <si>
    <t>Таб 1</t>
  </si>
  <si>
    <t xml:space="preserve">поверка эл. Счетчика </t>
  </si>
  <si>
    <t>приложение</t>
  </si>
  <si>
    <t xml:space="preserve">ежемесячное </t>
  </si>
  <si>
    <t>подвал травля блох</t>
  </si>
  <si>
    <t>цена за раз</t>
  </si>
  <si>
    <t>15600 ежемес обслуживание, 2000 ввод в коммерцию</t>
  </si>
  <si>
    <t>10000 сама промывка, работа 7500, стоки 5000</t>
  </si>
  <si>
    <t>приложение Таб 1</t>
  </si>
  <si>
    <t>35000 Устройства пандуса, 30000  Мусорные контейнера</t>
  </si>
  <si>
    <t>одн квт ч</t>
  </si>
  <si>
    <t>ОДН СВЕТ</t>
  </si>
  <si>
    <t>среднее зн</t>
  </si>
  <si>
    <t>ОДН вода</t>
  </si>
  <si>
    <t>ОДН стоки</t>
  </si>
  <si>
    <t>ИТОГО</t>
  </si>
  <si>
    <t>Цена вывоза 21081,6</t>
  </si>
  <si>
    <t>в приложении, требуеться уточненние если есть в смете УУТЭ то не покупаем</t>
  </si>
  <si>
    <r>
      <t xml:space="preserve">Счетчики 5116,89. Установка 10000. Поверка 3000 Снятия и установка 10000 +2 недели по нормативу. </t>
    </r>
    <r>
      <rPr>
        <sz val="14"/>
        <color rgb="FFFF0000"/>
        <rFont val="Calibri"/>
        <family val="2"/>
        <charset val="204"/>
        <scheme val="minor"/>
      </rPr>
      <t>По газу будет известно позже</t>
    </r>
  </si>
  <si>
    <r>
      <t>5.3. Фонд капитального ремонта (</t>
    </r>
    <r>
      <rPr>
        <b/>
        <sz val="14"/>
        <color rgb="FF000000"/>
        <rFont val="Arial"/>
        <family val="2"/>
        <charset val="204"/>
      </rPr>
      <t>отдельный специальный счет ТСЖ</t>
    </r>
    <r>
      <rPr>
        <sz val="14"/>
        <color rgb="FF000000"/>
        <rFont val="Arial"/>
        <family val="2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</si>
</sst>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FCF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center"/>
    </xf>
    <xf numFmtId="0" fontId="0" fillId="0" borderId="37" xfId="0" applyBorder="1"/>
    <xf numFmtId="0" fontId="0" fillId="0" borderId="37" xfId="0" applyFill="1" applyBorder="1"/>
    <xf numFmtId="0" fontId="0" fillId="0" borderId="7" xfId="0" applyFill="1" applyBorder="1"/>
    <xf numFmtId="0" fontId="0" fillId="0" borderId="15" xfId="0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/>
    <xf numFmtId="49" fontId="2" fillId="0" borderId="1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0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8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20" xfId="0" applyNumberFormat="1" applyFont="1" applyFill="1" applyBorder="1" applyAlignment="1">
      <alignment horizontal="left"/>
    </xf>
    <xf numFmtId="0" fontId="2" fillId="0" borderId="0" xfId="0" applyFont="1" applyBorder="1"/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Fill="1" applyBorder="1"/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8" xfId="0" applyBorder="1"/>
    <xf numFmtId="0" fontId="0" fillId="0" borderId="26" xfId="0" applyBorder="1"/>
    <xf numFmtId="0" fontId="6" fillId="0" borderId="15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ill="1" applyBorder="1"/>
    <xf numFmtId="0" fontId="6" fillId="0" borderId="15" xfId="0" applyFont="1" applyFill="1" applyBorder="1"/>
    <xf numFmtId="0" fontId="0" fillId="0" borderId="15" xfId="0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40" xfId="0" applyBorder="1"/>
    <xf numFmtId="0" fontId="0" fillId="0" borderId="17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top"/>
    </xf>
    <xf numFmtId="2" fontId="9" fillId="0" borderId="0" xfId="0" applyNumberFormat="1" applyFont="1"/>
    <xf numFmtId="0" fontId="9" fillId="0" borderId="0" xfId="0" applyFont="1"/>
    <xf numFmtId="0" fontId="10" fillId="2" borderId="15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horizontal="center" vertical="top" wrapText="1"/>
    </xf>
    <xf numFmtId="2" fontId="9" fillId="0" borderId="15" xfId="0" applyNumberFormat="1" applyFont="1" applyBorder="1"/>
    <xf numFmtId="0" fontId="9" fillId="0" borderId="15" xfId="0" applyFont="1" applyBorder="1"/>
    <xf numFmtId="0" fontId="10" fillId="3" borderId="15" xfId="0" applyFont="1" applyFill="1" applyBorder="1" applyAlignment="1">
      <alignment horizontal="center" vertical="top" wrapText="1"/>
    </xf>
    <xf numFmtId="3" fontId="10" fillId="3" borderId="15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top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top" wrapText="1"/>
    </xf>
    <xf numFmtId="0" fontId="8" fillId="4" borderId="15" xfId="0" applyFont="1" applyFill="1" applyBorder="1" applyAlignment="1">
      <alignment vertical="top"/>
    </xf>
    <xf numFmtId="0" fontId="9" fillId="0" borderId="15" xfId="0" applyFont="1" applyBorder="1" applyAlignment="1"/>
    <xf numFmtId="0" fontId="9" fillId="0" borderId="0" xfId="0" applyFont="1" applyAlignment="1"/>
    <xf numFmtId="3" fontId="11" fillId="5" borderId="15" xfId="0" applyNumberFormat="1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11" fillId="4" borderId="1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11" fillId="4" borderId="11" xfId="0" applyFont="1" applyFill="1" applyBorder="1" applyAlignment="1">
      <alignment vertical="top" wrapText="1"/>
    </xf>
    <xf numFmtId="0" fontId="11" fillId="4" borderId="17" xfId="0" applyFont="1" applyFill="1" applyBorder="1" applyAlignment="1">
      <alignment vertical="top" wrapText="1"/>
    </xf>
    <xf numFmtId="3" fontId="11" fillId="0" borderId="12" xfId="0" applyNumberFormat="1" applyFont="1" applyFill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vertical="top" wrapText="1"/>
    </xf>
    <xf numFmtId="0" fontId="11" fillId="4" borderId="23" xfId="0" applyFont="1" applyFill="1" applyBorder="1" applyAlignment="1">
      <alignment vertical="top" wrapText="1"/>
    </xf>
    <xf numFmtId="0" fontId="11" fillId="4" borderId="21" xfId="0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3" fontId="10" fillId="5" borderId="15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vertical="top"/>
    </xf>
    <xf numFmtId="0" fontId="11" fillId="4" borderId="18" xfId="0" applyFont="1" applyFill="1" applyBorder="1" applyAlignment="1">
      <alignment vertical="top" wrapText="1"/>
    </xf>
    <xf numFmtId="0" fontId="11" fillId="4" borderId="13" xfId="0" applyFont="1" applyFill="1" applyBorder="1" applyAlignment="1">
      <alignment vertical="top" wrapText="1"/>
    </xf>
    <xf numFmtId="0" fontId="13" fillId="3" borderId="3" xfId="0" applyFont="1" applyFill="1" applyBorder="1" applyAlignment="1">
      <alignment vertical="top"/>
    </xf>
    <xf numFmtId="0" fontId="13" fillId="3" borderId="4" xfId="0" applyFont="1" applyFill="1" applyBorder="1" applyAlignment="1">
      <alignment vertical="top"/>
    </xf>
    <xf numFmtId="0" fontId="13" fillId="3" borderId="19" xfId="0" applyFont="1" applyFill="1" applyBorder="1" applyAlignment="1">
      <alignment vertical="top"/>
    </xf>
    <xf numFmtId="0" fontId="13" fillId="3" borderId="24" xfId="0" applyFont="1" applyFill="1" applyBorder="1" applyAlignment="1">
      <alignment vertical="top"/>
    </xf>
    <xf numFmtId="3" fontId="10" fillId="3" borderId="25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vertical="top"/>
    </xf>
    <xf numFmtId="3" fontId="10" fillId="3" borderId="10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top" wrapText="1"/>
    </xf>
    <xf numFmtId="0" fontId="11" fillId="6" borderId="16" xfId="0" applyFont="1" applyFill="1" applyBorder="1" applyAlignment="1">
      <alignment vertical="top" wrapText="1"/>
    </xf>
    <xf numFmtId="0" fontId="11" fillId="6" borderId="0" xfId="0" applyFont="1" applyFill="1" applyBorder="1" applyAlignment="1">
      <alignment vertical="top" wrapText="1"/>
    </xf>
    <xf numFmtId="3" fontId="11" fillId="6" borderId="12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4" fontId="10" fillId="4" borderId="28" xfId="0" applyNumberFormat="1" applyFont="1" applyFill="1" applyBorder="1" applyAlignment="1">
      <alignment horizontal="center" vertical="center" wrapText="1"/>
    </xf>
    <xf numFmtId="3" fontId="10" fillId="4" borderId="27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3" fontId="10" fillId="4" borderId="4" xfId="0" applyNumberFormat="1" applyFont="1" applyFill="1" applyBorder="1" applyAlignment="1">
      <alignment horizontal="center" vertical="center" wrapText="1"/>
    </xf>
    <xf numFmtId="3" fontId="11" fillId="3" borderId="9" xfId="0" applyNumberFormat="1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top" wrapText="1"/>
    </xf>
    <xf numFmtId="0" fontId="10" fillId="3" borderId="29" xfId="0" applyFont="1" applyFill="1" applyBorder="1" applyAlignment="1">
      <alignment vertical="top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29" xfId="0" applyFont="1" applyFill="1" applyBorder="1" applyAlignment="1">
      <alignment vertical="top" wrapText="1"/>
    </xf>
    <xf numFmtId="0" fontId="10" fillId="2" borderId="30" xfId="0" applyFont="1" applyFill="1" applyBorder="1" applyAlignment="1">
      <alignment horizontal="center" vertical="top" wrapText="1"/>
    </xf>
    <xf numFmtId="0" fontId="10" fillId="2" borderId="31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vertical="top" wrapText="1"/>
    </xf>
    <xf numFmtId="0" fontId="10" fillId="2" borderId="24" xfId="0" applyFont="1" applyFill="1" applyBorder="1" applyAlignment="1">
      <alignment vertical="top" wrapText="1"/>
    </xf>
    <xf numFmtId="0" fontId="10" fillId="2" borderId="32" xfId="0" applyFont="1" applyFill="1" applyBorder="1" applyAlignment="1">
      <alignment horizontal="center" vertical="top" wrapText="1"/>
    </xf>
    <xf numFmtId="0" fontId="10" fillId="2" borderId="33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3" fontId="8" fillId="0" borderId="7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vertical="top"/>
    </xf>
    <xf numFmtId="0" fontId="10" fillId="4" borderId="3" xfId="0" applyFont="1" applyFill="1" applyBorder="1" applyAlignment="1">
      <alignment vertical="top" wrapText="1"/>
    </xf>
    <xf numFmtId="3" fontId="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top"/>
    </xf>
    <xf numFmtId="3" fontId="8" fillId="0" borderId="12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top"/>
    </xf>
    <xf numFmtId="3" fontId="8" fillId="0" borderId="15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3" fontId="8" fillId="0" borderId="1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vertical="top"/>
    </xf>
    <xf numFmtId="0" fontId="10" fillId="4" borderId="19" xfId="0" applyFont="1" applyFill="1" applyBorder="1" applyAlignment="1">
      <alignment vertical="top" wrapText="1"/>
    </xf>
    <xf numFmtId="3" fontId="8" fillId="0" borderId="25" xfId="0" applyNumberFormat="1" applyFont="1" applyBorder="1" applyAlignment="1">
      <alignment horizontal="center" vertical="center"/>
    </xf>
    <xf numFmtId="0" fontId="10" fillId="7" borderId="0" xfId="0" applyFont="1" applyFill="1" applyBorder="1" applyAlignment="1">
      <alignment vertical="top" wrapText="1"/>
    </xf>
    <xf numFmtId="0" fontId="10" fillId="7" borderId="0" xfId="0" applyFont="1" applyFill="1" applyBorder="1" applyAlignment="1">
      <alignment wrapText="1"/>
    </xf>
    <xf numFmtId="0" fontId="9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79"/>
  <sheetViews>
    <sheetView tabSelected="1" view="pageBreakPreview" topLeftCell="A16" zoomScale="60" zoomScaleNormal="100" workbookViewId="0">
      <selection activeCell="K36" sqref="K36"/>
    </sheetView>
  </sheetViews>
  <sheetFormatPr defaultRowHeight="18.75" x14ac:dyDescent="0.3"/>
  <cols>
    <col min="1" max="1" width="9.140625" style="79"/>
    <col min="2" max="2" width="21.42578125" style="167" customWidth="1"/>
    <col min="3" max="3" width="32.42578125" style="167" customWidth="1"/>
    <col min="4" max="4" width="13.85546875" style="79" bestFit="1" customWidth="1"/>
    <col min="5" max="5" width="11.42578125" style="79" bestFit="1" customWidth="1"/>
    <col min="6" max="6" width="9.42578125" style="78" bestFit="1" customWidth="1"/>
    <col min="7" max="7" width="53.140625" style="79" customWidth="1"/>
    <col min="8" max="16384" width="9.140625" style="79"/>
  </cols>
  <sheetData>
    <row r="4" spans="1:12" x14ac:dyDescent="0.3">
      <c r="A4" s="76"/>
      <c r="B4" s="77"/>
      <c r="C4" s="77"/>
      <c r="D4" s="76"/>
      <c r="E4" s="76"/>
    </row>
    <row r="5" spans="1:12" ht="54" x14ac:dyDescent="0.3">
      <c r="A5" s="76"/>
      <c r="B5" s="80" t="s">
        <v>0</v>
      </c>
      <c r="C5" s="80"/>
      <c r="D5" s="81" t="s">
        <v>1</v>
      </c>
      <c r="E5" s="81"/>
      <c r="F5" s="82"/>
      <c r="G5" s="83"/>
    </row>
    <row r="6" spans="1:12" x14ac:dyDescent="0.3">
      <c r="A6" s="76"/>
      <c r="B6" s="80"/>
      <c r="C6" s="80"/>
      <c r="D6" s="81" t="s">
        <v>70</v>
      </c>
      <c r="E6" s="81" t="s">
        <v>71</v>
      </c>
      <c r="F6" s="82"/>
      <c r="G6" s="83"/>
    </row>
    <row r="7" spans="1:12" ht="18.75" customHeight="1" x14ac:dyDescent="0.3">
      <c r="A7" s="76"/>
      <c r="B7" s="84" t="s">
        <v>3</v>
      </c>
      <c r="C7" s="84"/>
      <c r="D7" s="85">
        <f>D8+D11+D12</f>
        <v>430950</v>
      </c>
      <c r="E7" s="85">
        <f>D7/12</f>
        <v>35912.5</v>
      </c>
      <c r="F7" s="82"/>
      <c r="G7" s="83"/>
    </row>
    <row r="8" spans="1:12" ht="18.75" customHeight="1" x14ac:dyDescent="0.3">
      <c r="A8" s="76"/>
      <c r="B8" s="86" t="s">
        <v>4</v>
      </c>
      <c r="C8" s="86"/>
      <c r="D8" s="87">
        <f>D9+D10</f>
        <v>325000</v>
      </c>
      <c r="E8" s="85">
        <f t="shared" ref="E8:E56" si="0">D8/12</f>
        <v>27083.333333333332</v>
      </c>
      <c r="F8" s="82">
        <f>E8/7209</f>
        <v>3.7568779766033198</v>
      </c>
      <c r="G8" s="83"/>
    </row>
    <row r="9" spans="1:12" ht="36" x14ac:dyDescent="0.3">
      <c r="A9" s="76"/>
      <c r="B9" s="88"/>
      <c r="C9" s="88" t="s">
        <v>5</v>
      </c>
      <c r="D9" s="87">
        <v>195000</v>
      </c>
      <c r="E9" s="85">
        <f t="shared" si="0"/>
        <v>16250</v>
      </c>
      <c r="F9" s="82">
        <f t="shared" ref="F9:F58" si="1">E9/7209</f>
        <v>2.2541267859619918</v>
      </c>
      <c r="G9" s="83"/>
    </row>
    <row r="10" spans="1:12" x14ac:dyDescent="0.3">
      <c r="A10" s="76"/>
      <c r="B10" s="88"/>
      <c r="C10" s="89" t="s">
        <v>6</v>
      </c>
      <c r="D10" s="87">
        <v>130000</v>
      </c>
      <c r="E10" s="85">
        <f t="shared" si="0"/>
        <v>10833.333333333334</v>
      </c>
      <c r="F10" s="82">
        <f t="shared" si="1"/>
        <v>1.502751190641328</v>
      </c>
      <c r="G10" s="83"/>
    </row>
    <row r="11" spans="1:12" ht="27" customHeight="1" x14ac:dyDescent="0.3">
      <c r="A11" s="76"/>
      <c r="B11" s="86" t="s">
        <v>7</v>
      </c>
      <c r="C11" s="86"/>
      <c r="D11" s="87">
        <f>D8*20.2%</f>
        <v>65650</v>
      </c>
      <c r="E11" s="85">
        <f t="shared" si="0"/>
        <v>5470.833333333333</v>
      </c>
      <c r="F11" s="82">
        <f t="shared" si="1"/>
        <v>0.75888935127387058</v>
      </c>
      <c r="G11" s="83"/>
    </row>
    <row r="12" spans="1:12" ht="24.75" customHeight="1" x14ac:dyDescent="0.3">
      <c r="A12" s="76"/>
      <c r="B12" s="86" t="s">
        <v>8</v>
      </c>
      <c r="C12" s="86"/>
      <c r="D12" s="87">
        <f>D13+D14+D15+D16+D17+D18+D19+D20+D21</f>
        <v>40300</v>
      </c>
      <c r="E12" s="85">
        <f t="shared" si="0"/>
        <v>3358.3333333333335</v>
      </c>
      <c r="F12" s="82">
        <f t="shared" si="1"/>
        <v>0.46585286909881168</v>
      </c>
      <c r="G12" s="83"/>
    </row>
    <row r="13" spans="1:12" ht="36" x14ac:dyDescent="0.3">
      <c r="A13" s="76"/>
      <c r="B13" s="89"/>
      <c r="C13" s="88" t="s">
        <v>9</v>
      </c>
      <c r="D13" s="87">
        <v>6000</v>
      </c>
      <c r="E13" s="85">
        <f t="shared" si="0"/>
        <v>500</v>
      </c>
      <c r="F13" s="82">
        <f t="shared" si="1"/>
        <v>6.9357747260368988E-2</v>
      </c>
      <c r="G13" s="90" t="s">
        <v>81</v>
      </c>
      <c r="H13" s="91"/>
      <c r="I13" s="91"/>
      <c r="J13" s="91"/>
      <c r="K13" s="91"/>
      <c r="L13" s="91"/>
    </row>
    <row r="14" spans="1:12" ht="36" x14ac:dyDescent="0.3">
      <c r="A14" s="76"/>
      <c r="B14" s="89"/>
      <c r="C14" s="88" t="s">
        <v>10</v>
      </c>
      <c r="D14" s="92">
        <v>6000</v>
      </c>
      <c r="E14" s="85">
        <f t="shared" si="0"/>
        <v>500</v>
      </c>
      <c r="F14" s="82">
        <f t="shared" si="1"/>
        <v>6.9357747260368988E-2</v>
      </c>
      <c r="G14" s="83"/>
    </row>
    <row r="15" spans="1:12" ht="36" x14ac:dyDescent="0.3">
      <c r="A15" s="76"/>
      <c r="B15" s="89"/>
      <c r="C15" s="88" t="s">
        <v>11</v>
      </c>
      <c r="D15" s="87">
        <v>10000</v>
      </c>
      <c r="E15" s="85">
        <f t="shared" si="0"/>
        <v>833.33333333333337</v>
      </c>
      <c r="F15" s="82">
        <f t="shared" si="1"/>
        <v>0.11559624543394831</v>
      </c>
      <c r="G15" s="83"/>
    </row>
    <row r="16" spans="1:12" ht="54" x14ac:dyDescent="0.3">
      <c r="A16" s="76"/>
      <c r="B16" s="89"/>
      <c r="C16" s="88" t="s">
        <v>12</v>
      </c>
      <c r="D16" s="87">
        <f>G16+I16+K16+M16</f>
        <v>0</v>
      </c>
      <c r="E16" s="85">
        <f t="shared" si="0"/>
        <v>0</v>
      </c>
      <c r="F16" s="82">
        <f t="shared" si="1"/>
        <v>0</v>
      </c>
      <c r="G16" s="83"/>
    </row>
    <row r="17" spans="1:11" ht="36" x14ac:dyDescent="0.3">
      <c r="A17" s="76"/>
      <c r="B17" s="89"/>
      <c r="C17" s="88" t="s">
        <v>13</v>
      </c>
      <c r="D17" s="87">
        <v>1800</v>
      </c>
      <c r="E17" s="85">
        <f t="shared" si="0"/>
        <v>150</v>
      </c>
      <c r="F17" s="82">
        <f t="shared" si="1"/>
        <v>2.0807324178110695E-2</v>
      </c>
      <c r="G17" s="83"/>
    </row>
    <row r="18" spans="1:11" ht="36" x14ac:dyDescent="0.3">
      <c r="A18" s="76"/>
      <c r="B18" s="89"/>
      <c r="C18" s="88" t="s">
        <v>14</v>
      </c>
      <c r="D18" s="87">
        <v>4000</v>
      </c>
      <c r="E18" s="85">
        <f t="shared" si="0"/>
        <v>333.33333333333331</v>
      </c>
      <c r="F18" s="82">
        <f t="shared" si="1"/>
        <v>4.623849817357932E-2</v>
      </c>
      <c r="G18" s="83"/>
    </row>
    <row r="19" spans="1:11" x14ac:dyDescent="0.3">
      <c r="A19" s="76"/>
      <c r="B19" s="89"/>
      <c r="C19" s="88" t="s">
        <v>15</v>
      </c>
      <c r="D19" s="92">
        <v>6500</v>
      </c>
      <c r="E19" s="85">
        <f t="shared" si="0"/>
        <v>541.66666666666663</v>
      </c>
      <c r="F19" s="82">
        <f t="shared" si="1"/>
        <v>7.5137559532066397E-2</v>
      </c>
      <c r="G19" s="90" t="s">
        <v>82</v>
      </c>
      <c r="H19" s="91"/>
      <c r="I19" s="91"/>
      <c r="J19" s="91"/>
      <c r="K19" s="91"/>
    </row>
    <row r="20" spans="1:11" ht="36" x14ac:dyDescent="0.3">
      <c r="A20" s="76"/>
      <c r="B20" s="89"/>
      <c r="C20" s="88" t="s">
        <v>16</v>
      </c>
      <c r="D20" s="87">
        <f>G20+I20+K20+M20</f>
        <v>0</v>
      </c>
      <c r="E20" s="85">
        <f t="shared" si="0"/>
        <v>0</v>
      </c>
      <c r="F20" s="82">
        <f t="shared" si="1"/>
        <v>0</v>
      </c>
      <c r="G20" s="83"/>
    </row>
    <row r="21" spans="1:11" ht="36" x14ac:dyDescent="0.3">
      <c r="A21" s="76"/>
      <c r="B21" s="89"/>
      <c r="C21" s="88" t="s">
        <v>17</v>
      </c>
      <c r="D21" s="92">
        <v>6000</v>
      </c>
      <c r="E21" s="85">
        <f t="shared" si="0"/>
        <v>500</v>
      </c>
      <c r="F21" s="82">
        <f t="shared" si="1"/>
        <v>6.9357747260368988E-2</v>
      </c>
      <c r="G21" s="90" t="s">
        <v>83</v>
      </c>
      <c r="H21" s="91"/>
      <c r="I21" s="91"/>
      <c r="J21" s="91"/>
    </row>
    <row r="22" spans="1:11" ht="21" customHeight="1" x14ac:dyDescent="0.3">
      <c r="A22" s="76"/>
      <c r="B22" s="84" t="s">
        <v>18</v>
      </c>
      <c r="C22" s="84"/>
      <c r="D22" s="85">
        <f>D23+D29+D30+D36+D42</f>
        <v>1405944.2339999999</v>
      </c>
      <c r="E22" s="85">
        <f t="shared" si="0"/>
        <v>117162.01949999999</v>
      </c>
      <c r="F22" s="82">
        <f t="shared" si="1"/>
        <v>16.252187473990844</v>
      </c>
      <c r="G22" s="83"/>
    </row>
    <row r="23" spans="1:11" ht="24" customHeight="1" x14ac:dyDescent="0.3">
      <c r="A23" s="76"/>
      <c r="B23" s="86" t="s">
        <v>19</v>
      </c>
      <c r="C23" s="86"/>
      <c r="D23" s="87">
        <f>D24+D25+D26+D27+D28</f>
        <v>491057</v>
      </c>
      <c r="E23" s="85">
        <f t="shared" si="0"/>
        <v>40921.416666666664</v>
      </c>
      <c r="F23" s="82">
        <f t="shared" si="1"/>
        <v>5.676434549405835</v>
      </c>
      <c r="G23" s="83"/>
    </row>
    <row r="24" spans="1:11" x14ac:dyDescent="0.3">
      <c r="A24" s="76"/>
      <c r="B24" s="88"/>
      <c r="C24" s="88" t="s">
        <v>20</v>
      </c>
      <c r="D24" s="87">
        <v>59774</v>
      </c>
      <c r="E24" s="85">
        <f t="shared" si="0"/>
        <v>4981.166666666667</v>
      </c>
      <c r="F24" s="82">
        <f t="shared" si="1"/>
        <v>0.69096499745688267</v>
      </c>
      <c r="G24" s="93" t="s">
        <v>133</v>
      </c>
    </row>
    <row r="25" spans="1:11" x14ac:dyDescent="0.3">
      <c r="A25" s="76"/>
      <c r="B25" s="88"/>
      <c r="C25" s="88" t="s">
        <v>21</v>
      </c>
      <c r="D25" s="87">
        <v>97500</v>
      </c>
      <c r="E25" s="85">
        <f t="shared" si="0"/>
        <v>8125</v>
      </c>
      <c r="F25" s="82">
        <f t="shared" si="1"/>
        <v>1.1270633929809959</v>
      </c>
      <c r="G25" s="94"/>
    </row>
    <row r="26" spans="1:11" x14ac:dyDescent="0.3">
      <c r="A26" s="76"/>
      <c r="B26" s="88"/>
      <c r="C26" s="88" t="s">
        <v>22</v>
      </c>
      <c r="D26" s="87">
        <v>87711</v>
      </c>
      <c r="E26" s="85">
        <f t="shared" si="0"/>
        <v>7309.25</v>
      </c>
      <c r="F26" s="82">
        <f t="shared" si="1"/>
        <v>1.0139062283257039</v>
      </c>
      <c r="G26" s="94"/>
    </row>
    <row r="27" spans="1:11" x14ac:dyDescent="0.3">
      <c r="A27" s="76"/>
      <c r="B27" s="88"/>
      <c r="C27" s="88" t="s">
        <v>23</v>
      </c>
      <c r="D27" s="87">
        <v>141500</v>
      </c>
      <c r="E27" s="85">
        <f t="shared" si="0"/>
        <v>11791.666666666666</v>
      </c>
      <c r="F27" s="82">
        <f t="shared" si="1"/>
        <v>1.6356868728903684</v>
      </c>
      <c r="G27" s="94"/>
    </row>
    <row r="28" spans="1:11" x14ac:dyDescent="0.3">
      <c r="A28" s="76"/>
      <c r="B28" s="88"/>
      <c r="C28" s="88" t="s">
        <v>24</v>
      </c>
      <c r="D28" s="87">
        <v>104572</v>
      </c>
      <c r="E28" s="85">
        <f t="shared" si="0"/>
        <v>8714.3333333333339</v>
      </c>
      <c r="F28" s="82">
        <f t="shared" si="1"/>
        <v>1.2088130577518843</v>
      </c>
      <c r="G28" s="95"/>
    </row>
    <row r="29" spans="1:11" ht="25.5" customHeight="1" x14ac:dyDescent="0.3">
      <c r="A29" s="76"/>
      <c r="B29" s="86" t="s">
        <v>25</v>
      </c>
      <c r="C29" s="86"/>
      <c r="D29" s="87">
        <f>D23*20.2%</f>
        <v>99193.513999999996</v>
      </c>
      <c r="E29" s="85">
        <f t="shared" si="0"/>
        <v>8266.1261666666669</v>
      </c>
      <c r="F29" s="82">
        <f t="shared" si="1"/>
        <v>1.1466397789799787</v>
      </c>
      <c r="G29" s="83"/>
    </row>
    <row r="30" spans="1:11" ht="24.75" customHeight="1" x14ac:dyDescent="0.3">
      <c r="A30" s="76"/>
      <c r="B30" s="86" t="s">
        <v>26</v>
      </c>
      <c r="C30" s="86"/>
      <c r="D30" s="87">
        <f>D31+D32+D33+D34+D35</f>
        <v>61621</v>
      </c>
      <c r="E30" s="85">
        <f t="shared" si="0"/>
        <v>5135.083333333333</v>
      </c>
      <c r="F30" s="82">
        <f t="shared" si="1"/>
        <v>0.71231562398853276</v>
      </c>
      <c r="G30" s="83"/>
    </row>
    <row r="31" spans="1:11" ht="36" x14ac:dyDescent="0.3">
      <c r="A31" s="76"/>
      <c r="B31" s="88"/>
      <c r="C31" s="88" t="s">
        <v>27</v>
      </c>
      <c r="D31" s="96">
        <f>приложение!D15+приложение!H15</f>
        <v>16621</v>
      </c>
      <c r="E31" s="85">
        <f t="shared" si="0"/>
        <v>1385.0833333333333</v>
      </c>
      <c r="F31" s="82">
        <f t="shared" si="1"/>
        <v>0.19213251953576546</v>
      </c>
      <c r="G31" s="83" t="s">
        <v>175</v>
      </c>
    </row>
    <row r="32" spans="1:11" ht="36" x14ac:dyDescent="0.3">
      <c r="A32" s="76"/>
      <c r="B32" s="88"/>
      <c r="C32" s="88" t="s">
        <v>28</v>
      </c>
      <c r="D32" s="87">
        <v>25000</v>
      </c>
      <c r="E32" s="85">
        <f t="shared" si="0"/>
        <v>2083.3333333333335</v>
      </c>
      <c r="F32" s="82">
        <f t="shared" si="1"/>
        <v>0.28899061358487077</v>
      </c>
      <c r="G32" s="83"/>
    </row>
    <row r="33" spans="1:11" ht="126" x14ac:dyDescent="0.3">
      <c r="A33" s="76"/>
      <c r="B33" s="88"/>
      <c r="C33" s="88" t="s">
        <v>73</v>
      </c>
      <c r="D33" s="87">
        <v>10000</v>
      </c>
      <c r="E33" s="85">
        <f t="shared" si="0"/>
        <v>833.33333333333337</v>
      </c>
      <c r="F33" s="82">
        <f t="shared" si="1"/>
        <v>0.11559624543394831</v>
      </c>
      <c r="G33" s="83"/>
    </row>
    <row r="34" spans="1:11" ht="36" x14ac:dyDescent="0.3">
      <c r="A34" s="76"/>
      <c r="B34" s="88"/>
      <c r="C34" s="88" t="s">
        <v>29</v>
      </c>
      <c r="D34" s="87">
        <v>10000</v>
      </c>
      <c r="E34" s="85">
        <f t="shared" si="0"/>
        <v>833.33333333333337</v>
      </c>
      <c r="F34" s="82">
        <f t="shared" si="1"/>
        <v>0.11559624543394831</v>
      </c>
      <c r="G34" s="83"/>
    </row>
    <row r="35" spans="1:11" x14ac:dyDescent="0.3">
      <c r="A35" s="76"/>
      <c r="B35" s="88"/>
      <c r="C35" s="88" t="s">
        <v>30</v>
      </c>
      <c r="D35" s="87">
        <f>G35+I35+K35+M35</f>
        <v>0</v>
      </c>
      <c r="E35" s="85">
        <f t="shared" si="0"/>
        <v>0</v>
      </c>
      <c r="F35" s="82">
        <f t="shared" si="1"/>
        <v>0</v>
      </c>
      <c r="G35" s="83"/>
    </row>
    <row r="36" spans="1:11" ht="38.25" customHeight="1" x14ac:dyDescent="0.3">
      <c r="A36" s="76"/>
      <c r="B36" s="86" t="s">
        <v>31</v>
      </c>
      <c r="C36" s="86"/>
      <c r="D36" s="87">
        <f>D37+D38+D39+D40+D41</f>
        <v>325352.71999999997</v>
      </c>
      <c r="E36" s="85">
        <f t="shared" si="0"/>
        <v>27112.726666666666</v>
      </c>
      <c r="F36" s="82">
        <f t="shared" si="1"/>
        <v>3.760955287372266</v>
      </c>
      <c r="G36" s="83"/>
    </row>
    <row r="37" spans="1:11" ht="36" x14ac:dyDescent="0.3">
      <c r="A37" s="76"/>
      <c r="B37" s="88"/>
      <c r="C37" s="88" t="s">
        <v>32</v>
      </c>
      <c r="D37" s="92">
        <v>19300</v>
      </c>
      <c r="E37" s="85">
        <f t="shared" si="0"/>
        <v>1608.3333333333333</v>
      </c>
      <c r="F37" s="82">
        <f t="shared" si="1"/>
        <v>0.22310075368752022</v>
      </c>
      <c r="G37" s="83" t="s">
        <v>173</v>
      </c>
    </row>
    <row r="38" spans="1:11" ht="54" x14ac:dyDescent="0.3">
      <c r="A38" s="76"/>
      <c r="B38" s="88"/>
      <c r="C38" s="88" t="s">
        <v>33</v>
      </c>
      <c r="D38" s="87">
        <v>22500</v>
      </c>
      <c r="E38" s="85">
        <f t="shared" si="0"/>
        <v>1875</v>
      </c>
      <c r="F38" s="82">
        <f t="shared" si="1"/>
        <v>0.26009155222638369</v>
      </c>
      <c r="G38" s="83" t="s">
        <v>174</v>
      </c>
    </row>
    <row r="39" spans="1:11" ht="90" x14ac:dyDescent="0.3">
      <c r="A39" s="76"/>
      <c r="B39" s="88"/>
      <c r="C39" s="88" t="s">
        <v>34</v>
      </c>
      <c r="D39" s="87">
        <f>приложение!F26</f>
        <v>8980</v>
      </c>
      <c r="E39" s="85">
        <f t="shared" si="0"/>
        <v>748.33333333333337</v>
      </c>
      <c r="F39" s="82">
        <f t="shared" si="1"/>
        <v>0.10380542839968558</v>
      </c>
      <c r="G39" s="97" t="s">
        <v>184</v>
      </c>
    </row>
    <row r="40" spans="1:11" x14ac:dyDescent="0.3">
      <c r="A40" s="76"/>
      <c r="B40" s="88"/>
      <c r="C40" s="88" t="s">
        <v>35</v>
      </c>
      <c r="D40" s="92">
        <v>252972.72</v>
      </c>
      <c r="E40" s="85">
        <f t="shared" si="0"/>
        <v>21081.06</v>
      </c>
      <c r="F40" s="82">
        <f t="shared" si="1"/>
        <v>2.9242696629213487</v>
      </c>
      <c r="G40" s="83" t="s">
        <v>183</v>
      </c>
    </row>
    <row r="41" spans="1:11" ht="90" x14ac:dyDescent="0.3">
      <c r="A41" s="76"/>
      <c r="B41" s="88"/>
      <c r="C41" s="88" t="s">
        <v>36</v>
      </c>
      <c r="D41" s="96">
        <f>приложение!J22</f>
        <v>21600</v>
      </c>
      <c r="E41" s="85">
        <f t="shared" si="0"/>
        <v>1800</v>
      </c>
      <c r="F41" s="82">
        <f t="shared" si="1"/>
        <v>0.24968789013732834</v>
      </c>
      <c r="G41" s="83" t="s">
        <v>169</v>
      </c>
    </row>
    <row r="42" spans="1:11" ht="18.75" customHeight="1" x14ac:dyDescent="0.3">
      <c r="A42" s="76"/>
      <c r="B42" s="86" t="s">
        <v>37</v>
      </c>
      <c r="C42" s="86"/>
      <c r="D42" s="96">
        <f>D43+D44+D46+D47+D48+D45</f>
        <v>428720</v>
      </c>
      <c r="E42" s="85">
        <f t="shared" si="0"/>
        <v>35726.666666666664</v>
      </c>
      <c r="F42" s="82">
        <f t="shared" si="1"/>
        <v>4.9558422342442316</v>
      </c>
      <c r="G42" s="83"/>
    </row>
    <row r="43" spans="1:11" ht="90" x14ac:dyDescent="0.3">
      <c r="A43" s="76"/>
      <c r="B43" s="88"/>
      <c r="C43" s="88" t="s">
        <v>72</v>
      </c>
      <c r="D43" s="87">
        <v>30000</v>
      </c>
      <c r="E43" s="85">
        <f t="shared" si="0"/>
        <v>2500</v>
      </c>
      <c r="F43" s="82">
        <f t="shared" si="1"/>
        <v>0.34678873630184492</v>
      </c>
      <c r="G43" s="97" t="s">
        <v>185</v>
      </c>
    </row>
    <row r="44" spans="1:11" ht="54" x14ac:dyDescent="0.3">
      <c r="A44" s="76"/>
      <c r="B44" s="88"/>
      <c r="C44" s="88" t="s">
        <v>38</v>
      </c>
      <c r="D44" s="92">
        <v>221720</v>
      </c>
      <c r="E44" s="85">
        <f t="shared" si="0"/>
        <v>18476.666666666668</v>
      </c>
      <c r="F44" s="82">
        <f t="shared" si="1"/>
        <v>2.5629999537615018</v>
      </c>
      <c r="G44" s="83"/>
    </row>
    <row r="45" spans="1:11" ht="36" x14ac:dyDescent="0.3">
      <c r="A45" s="76"/>
      <c r="B45" s="98"/>
      <c r="C45" s="99" t="s">
        <v>39</v>
      </c>
      <c r="D45" s="100">
        <v>60000</v>
      </c>
      <c r="E45" s="101">
        <f t="shared" si="0"/>
        <v>5000</v>
      </c>
      <c r="F45" s="78">
        <f t="shared" si="1"/>
        <v>0.69357747260368985</v>
      </c>
    </row>
    <row r="46" spans="1:11" ht="36" x14ac:dyDescent="0.3">
      <c r="A46" s="76"/>
      <c r="B46" s="98"/>
      <c r="C46" s="99" t="s">
        <v>40</v>
      </c>
      <c r="D46" s="92">
        <v>2000</v>
      </c>
      <c r="E46" s="85">
        <f t="shared" si="0"/>
        <v>166.66666666666666</v>
      </c>
      <c r="F46" s="78">
        <f t="shared" si="1"/>
        <v>2.311924908678966E-2</v>
      </c>
    </row>
    <row r="47" spans="1:11" ht="90" x14ac:dyDescent="0.3">
      <c r="A47" s="76"/>
      <c r="B47" s="98"/>
      <c r="C47" s="102" t="s">
        <v>41</v>
      </c>
      <c r="D47" s="87">
        <v>50000</v>
      </c>
      <c r="E47" s="85">
        <f t="shared" si="0"/>
        <v>4166.666666666667</v>
      </c>
      <c r="F47" s="78">
        <f t="shared" si="1"/>
        <v>0.57798122716974154</v>
      </c>
      <c r="H47" s="91"/>
      <c r="I47" s="91"/>
      <c r="J47" s="91"/>
      <c r="K47" s="91"/>
    </row>
    <row r="48" spans="1:11" ht="72.75" thickBot="1" x14ac:dyDescent="0.35">
      <c r="A48" s="76"/>
      <c r="B48" s="103"/>
      <c r="C48" s="104" t="s">
        <v>42</v>
      </c>
      <c r="D48" s="87">
        <v>65000</v>
      </c>
      <c r="E48" s="85">
        <f t="shared" si="0"/>
        <v>5416.666666666667</v>
      </c>
      <c r="F48" s="78">
        <f t="shared" si="1"/>
        <v>0.751375595320664</v>
      </c>
      <c r="G48" s="90" t="s">
        <v>176</v>
      </c>
    </row>
    <row r="49" spans="1:6" ht="36.75" thickBot="1" x14ac:dyDescent="0.35">
      <c r="A49" s="76"/>
      <c r="B49" s="105" t="s">
        <v>43</v>
      </c>
      <c r="C49" s="106"/>
      <c r="D49" s="107">
        <v>65000</v>
      </c>
      <c r="E49" s="85">
        <f t="shared" si="0"/>
        <v>5416.666666666667</v>
      </c>
      <c r="F49" s="78">
        <f t="shared" si="1"/>
        <v>0.751375595320664</v>
      </c>
    </row>
    <row r="50" spans="1:6" ht="36.75" thickBot="1" x14ac:dyDescent="0.35">
      <c r="A50" s="76"/>
      <c r="B50" s="108" t="s">
        <v>44</v>
      </c>
      <c r="C50" s="109"/>
      <c r="D50" s="85">
        <v>4000</v>
      </c>
      <c r="E50" s="85">
        <f t="shared" si="0"/>
        <v>333.33333333333331</v>
      </c>
      <c r="F50" s="78">
        <f t="shared" si="1"/>
        <v>4.623849817357932E-2</v>
      </c>
    </row>
    <row r="51" spans="1:6" ht="18" customHeight="1" thickBot="1" x14ac:dyDescent="0.35">
      <c r="A51" s="76"/>
      <c r="B51" s="110" t="s">
        <v>45</v>
      </c>
      <c r="C51" s="111"/>
      <c r="D51" s="85">
        <f>D52+D53+D54+D55</f>
        <v>0</v>
      </c>
      <c r="E51" s="85">
        <f t="shared" si="0"/>
        <v>0</v>
      </c>
      <c r="F51" s="78">
        <f t="shared" si="1"/>
        <v>0</v>
      </c>
    </row>
    <row r="52" spans="1:6" ht="72" x14ac:dyDescent="0.3">
      <c r="A52" s="76"/>
      <c r="B52" s="112"/>
      <c r="C52" s="99" t="s">
        <v>46</v>
      </c>
      <c r="D52" s="96">
        <f t="shared" ref="D52:D58" si="2">G52+I52+K52+M52</f>
        <v>0</v>
      </c>
      <c r="E52" s="85">
        <f t="shared" si="0"/>
        <v>0</v>
      </c>
      <c r="F52" s="78">
        <f t="shared" si="1"/>
        <v>0</v>
      </c>
    </row>
    <row r="53" spans="1:6" ht="36" x14ac:dyDescent="0.3">
      <c r="A53" s="76"/>
      <c r="B53" s="112"/>
      <c r="C53" s="113" t="s">
        <v>47</v>
      </c>
      <c r="D53" s="96">
        <f t="shared" si="2"/>
        <v>0</v>
      </c>
      <c r="E53" s="85">
        <f t="shared" si="0"/>
        <v>0</v>
      </c>
      <c r="F53" s="78">
        <f t="shared" si="1"/>
        <v>0</v>
      </c>
    </row>
    <row r="54" spans="1:6" ht="72" x14ac:dyDescent="0.3">
      <c r="A54" s="76"/>
      <c r="B54" s="112"/>
      <c r="C54" s="113" t="s">
        <v>186</v>
      </c>
      <c r="D54" s="96">
        <f t="shared" si="2"/>
        <v>0</v>
      </c>
      <c r="E54" s="85">
        <f t="shared" si="0"/>
        <v>0</v>
      </c>
      <c r="F54" s="78">
        <f t="shared" si="1"/>
        <v>0</v>
      </c>
    </row>
    <row r="55" spans="1:6" ht="54.75" thickBot="1" x14ac:dyDescent="0.35">
      <c r="A55" s="76"/>
      <c r="B55" s="112"/>
      <c r="C55" s="114" t="s">
        <v>48</v>
      </c>
      <c r="D55" s="96">
        <f t="shared" si="2"/>
        <v>0</v>
      </c>
      <c r="E55" s="85">
        <f t="shared" si="0"/>
        <v>0</v>
      </c>
      <c r="F55" s="78">
        <f t="shared" si="1"/>
        <v>0</v>
      </c>
    </row>
    <row r="56" spans="1:6" ht="19.5" thickBot="1" x14ac:dyDescent="0.35">
      <c r="A56" s="76"/>
      <c r="B56" s="115" t="s">
        <v>49</v>
      </c>
      <c r="C56" s="116"/>
      <c r="D56" s="85">
        <f t="shared" si="2"/>
        <v>0</v>
      </c>
      <c r="E56" s="85">
        <f t="shared" si="0"/>
        <v>0</v>
      </c>
      <c r="F56" s="78">
        <f t="shared" si="1"/>
        <v>0</v>
      </c>
    </row>
    <row r="57" spans="1:6" ht="19.5" thickBot="1" x14ac:dyDescent="0.35">
      <c r="A57" s="76"/>
      <c r="B57" s="117" t="s">
        <v>50</v>
      </c>
      <c r="C57" s="118"/>
      <c r="D57" s="119">
        <f t="shared" si="2"/>
        <v>0</v>
      </c>
      <c r="E57" s="119"/>
      <c r="F57" s="78">
        <f t="shared" si="1"/>
        <v>0</v>
      </c>
    </row>
    <row r="58" spans="1:6" ht="19.5" thickBot="1" x14ac:dyDescent="0.35">
      <c r="A58" s="76"/>
      <c r="B58" s="115" t="s">
        <v>51</v>
      </c>
      <c r="C58" s="120"/>
      <c r="D58" s="121">
        <f t="shared" si="2"/>
        <v>0</v>
      </c>
      <c r="E58" s="121"/>
      <c r="F58" s="78">
        <f t="shared" si="1"/>
        <v>0</v>
      </c>
    </row>
    <row r="59" spans="1:6" ht="19.5" thickBot="1" x14ac:dyDescent="0.35">
      <c r="A59" s="76"/>
      <c r="B59" s="108" t="s">
        <v>52</v>
      </c>
      <c r="C59" s="122"/>
      <c r="D59" s="121">
        <f>одн!B30</f>
        <v>157756</v>
      </c>
      <c r="E59" s="121">
        <f>D59/7209</f>
        <v>21.883201553613539</v>
      </c>
      <c r="F59" s="121">
        <f>D59/7209/12</f>
        <v>1.8236001294677948</v>
      </c>
    </row>
    <row r="60" spans="1:6" ht="36.75" thickBot="1" x14ac:dyDescent="0.35">
      <c r="A60" s="76"/>
      <c r="B60" s="123" t="s">
        <v>53</v>
      </c>
      <c r="C60" s="124"/>
      <c r="D60" s="125">
        <f>D7+D22+D49+D50+D56+D57+D58+D59</f>
        <v>2063650.2339999999</v>
      </c>
      <c r="E60" s="125"/>
      <c r="F60" s="78">
        <f>D60/7209/12</f>
        <v>23.855021893928882</v>
      </c>
    </row>
    <row r="61" spans="1:6" ht="25.5" customHeight="1" thickBot="1" x14ac:dyDescent="0.35">
      <c r="A61" s="76"/>
      <c r="B61" s="126" t="s">
        <v>54</v>
      </c>
      <c r="C61" s="127"/>
      <c r="D61" s="128">
        <f>D60/7209/12</f>
        <v>23.855021893928882</v>
      </c>
      <c r="E61" s="129"/>
    </row>
    <row r="62" spans="1:6" ht="19.5" thickBot="1" x14ac:dyDescent="0.35">
      <c r="A62" s="76"/>
      <c r="B62" s="130"/>
      <c r="C62" s="131"/>
      <c r="D62" s="132"/>
      <c r="E62" s="132"/>
    </row>
    <row r="63" spans="1:6" ht="90.75" thickBot="1" x14ac:dyDescent="0.35">
      <c r="A63" s="76"/>
      <c r="B63" s="108" t="s">
        <v>55</v>
      </c>
      <c r="C63" s="122"/>
      <c r="D63" s="133" t="s">
        <v>56</v>
      </c>
      <c r="E63" s="134"/>
    </row>
    <row r="64" spans="1:6" ht="19.5" thickBot="1" x14ac:dyDescent="0.35">
      <c r="A64" s="76"/>
      <c r="B64" s="135"/>
      <c r="C64" s="136"/>
      <c r="D64" s="137"/>
      <c r="E64" s="137"/>
    </row>
    <row r="65" spans="1:5" ht="19.5" thickBot="1" x14ac:dyDescent="0.35">
      <c r="A65" s="76"/>
      <c r="B65" s="135"/>
      <c r="C65" s="136"/>
      <c r="D65" s="137"/>
      <c r="E65" s="137"/>
    </row>
    <row r="66" spans="1:5" ht="36.75" thickBot="1" x14ac:dyDescent="0.35">
      <c r="A66" s="76"/>
      <c r="B66" s="138" t="s">
        <v>57</v>
      </c>
      <c r="C66" s="139"/>
      <c r="D66" s="140" t="s">
        <v>58</v>
      </c>
      <c r="E66" s="141"/>
    </row>
    <row r="67" spans="1:5" ht="19.5" thickBot="1" x14ac:dyDescent="0.35">
      <c r="A67" s="76"/>
      <c r="B67" s="142"/>
      <c r="C67" s="143"/>
      <c r="D67" s="144" t="s">
        <v>2</v>
      </c>
      <c r="E67" s="145"/>
    </row>
    <row r="68" spans="1:5" ht="19.5" thickBot="1" x14ac:dyDescent="0.35">
      <c r="A68" s="76"/>
      <c r="B68" s="146">
        <v>1</v>
      </c>
      <c r="C68" s="147" t="s">
        <v>59</v>
      </c>
      <c r="D68" s="148">
        <v>30000</v>
      </c>
      <c r="E68" s="148"/>
    </row>
    <row r="69" spans="1:5" ht="36.75" thickBot="1" x14ac:dyDescent="0.35">
      <c r="A69" s="76"/>
      <c r="B69" s="149">
        <v>2</v>
      </c>
      <c r="C69" s="150" t="s">
        <v>60</v>
      </c>
      <c r="D69" s="151">
        <v>30000</v>
      </c>
      <c r="E69" s="151"/>
    </row>
    <row r="70" spans="1:5" x14ac:dyDescent="0.3">
      <c r="A70" s="76"/>
      <c r="B70" s="149"/>
      <c r="C70" s="152" t="s">
        <v>61</v>
      </c>
      <c r="D70" s="153"/>
      <c r="E70" s="153"/>
    </row>
    <row r="71" spans="1:5" x14ac:dyDescent="0.3">
      <c r="A71" s="76"/>
      <c r="B71" s="149"/>
      <c r="C71" s="154" t="s">
        <v>62</v>
      </c>
      <c r="D71" s="155"/>
      <c r="E71" s="155"/>
    </row>
    <row r="72" spans="1:5" x14ac:dyDescent="0.3">
      <c r="A72" s="76"/>
      <c r="B72" s="149"/>
      <c r="C72" s="154" t="s">
        <v>63</v>
      </c>
      <c r="D72" s="156"/>
      <c r="E72" s="157"/>
    </row>
    <row r="73" spans="1:5" x14ac:dyDescent="0.3">
      <c r="A73" s="76"/>
      <c r="B73" s="149"/>
      <c r="C73" s="158" t="s">
        <v>64</v>
      </c>
      <c r="D73" s="155"/>
      <c r="E73" s="155"/>
    </row>
    <row r="74" spans="1:5" ht="19.5" thickBot="1" x14ac:dyDescent="0.35">
      <c r="A74" s="76"/>
      <c r="B74" s="149"/>
      <c r="C74" s="159" t="s">
        <v>65</v>
      </c>
      <c r="D74" s="160"/>
      <c r="E74" s="161"/>
    </row>
    <row r="75" spans="1:5" ht="36.75" thickBot="1" x14ac:dyDescent="0.35">
      <c r="A75" s="76"/>
      <c r="B75" s="149">
        <v>3</v>
      </c>
      <c r="C75" s="150" t="s">
        <v>66</v>
      </c>
      <c r="D75" s="151">
        <v>1857545</v>
      </c>
      <c r="E75" s="151"/>
    </row>
    <row r="76" spans="1:5" ht="54.75" thickBot="1" x14ac:dyDescent="0.35">
      <c r="A76" s="76"/>
      <c r="B76" s="162">
        <v>4</v>
      </c>
      <c r="C76" s="163" t="s">
        <v>67</v>
      </c>
      <c r="D76" s="164">
        <f>G76+I76+K76+M76</f>
        <v>0</v>
      </c>
      <c r="E76" s="164"/>
    </row>
    <row r="77" spans="1:5" ht="126" x14ac:dyDescent="0.3">
      <c r="A77" s="76"/>
      <c r="B77" s="165" t="s">
        <v>68</v>
      </c>
      <c r="C77" s="165"/>
      <c r="D77" s="166"/>
      <c r="E77" s="166"/>
    </row>
    <row r="78" spans="1:5" ht="126" x14ac:dyDescent="0.3">
      <c r="A78" s="76"/>
      <c r="B78" s="165" t="s">
        <v>69</v>
      </c>
      <c r="C78" s="165"/>
      <c r="D78" s="166"/>
      <c r="E78" s="166"/>
    </row>
    <row r="79" spans="1:5" x14ac:dyDescent="0.3">
      <c r="A79" s="76"/>
      <c r="B79" s="77"/>
      <c r="C79" s="77"/>
      <c r="D79" s="76"/>
      <c r="E79" s="76"/>
    </row>
  </sheetData>
  <mergeCells count="13">
    <mergeCell ref="G24:G28"/>
    <mergeCell ref="B61:C61"/>
    <mergeCell ref="B51:C51"/>
    <mergeCell ref="B42:C42"/>
    <mergeCell ref="B36:C36"/>
    <mergeCell ref="B30:C30"/>
    <mergeCell ref="B8:C8"/>
    <mergeCell ref="B7:C7"/>
    <mergeCell ref="B29:C29"/>
    <mergeCell ref="B22:C22"/>
    <mergeCell ref="B23:C23"/>
    <mergeCell ref="B11:C11"/>
    <mergeCell ref="B12:C12"/>
  </mergeCells>
  <pageMargins left="0.7" right="0.7" top="0.75" bottom="0.75" header="0.3" footer="0.3"/>
  <pageSetup paperSize="9" scale="5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opLeftCell="A13" workbookViewId="0">
      <selection activeCell="B20" sqref="B20"/>
    </sheetView>
  </sheetViews>
  <sheetFormatPr defaultRowHeight="15" x14ac:dyDescent="0.25"/>
  <cols>
    <col min="1" max="1" width="12.5703125" customWidth="1"/>
  </cols>
  <sheetData>
    <row r="2" spans="1:12" x14ac:dyDescent="0.25">
      <c r="A2" s="1" t="s">
        <v>74</v>
      </c>
      <c r="B2" s="1"/>
      <c r="C2" s="1"/>
      <c r="D2" s="1"/>
      <c r="E2" s="1"/>
      <c r="G2" s="1" t="s">
        <v>75</v>
      </c>
      <c r="H2" s="1"/>
    </row>
    <row r="3" spans="1:12" x14ac:dyDescent="0.25">
      <c r="A3" t="s">
        <v>76</v>
      </c>
      <c r="B3" t="s">
        <v>77</v>
      </c>
      <c r="C3" t="s">
        <v>78</v>
      </c>
      <c r="D3" t="s">
        <v>79</v>
      </c>
      <c r="G3" t="s">
        <v>80</v>
      </c>
      <c r="H3" t="s">
        <v>79</v>
      </c>
      <c r="J3" s="5" t="s">
        <v>177</v>
      </c>
      <c r="K3" s="70" t="s">
        <v>79</v>
      </c>
    </row>
    <row r="4" spans="1:12" x14ac:dyDescent="0.25">
      <c r="A4" s="2">
        <v>1</v>
      </c>
      <c r="B4" s="2">
        <v>-39.799999999999997</v>
      </c>
      <c r="C4" s="2"/>
      <c r="D4" s="2">
        <f>B4*24.31</f>
        <v>-967.5379999999999</v>
      </c>
      <c r="E4" s="2"/>
      <c r="F4" s="2"/>
      <c r="G4" s="2">
        <v>828</v>
      </c>
      <c r="H4" s="74">
        <f>G4*3.8</f>
        <v>3146.3999999999996</v>
      </c>
      <c r="I4" s="67">
        <f>H4+H5+H6</f>
        <v>9728</v>
      </c>
      <c r="J4" s="5">
        <v>2376</v>
      </c>
      <c r="K4" s="5">
        <f>J4*3.89</f>
        <v>9242.64</v>
      </c>
      <c r="L4" s="59">
        <f>K4+K5+K6</f>
        <v>25253.879999999997</v>
      </c>
    </row>
    <row r="5" spans="1:12" x14ac:dyDescent="0.25">
      <c r="A5" s="2">
        <v>2</v>
      </c>
      <c r="B5" s="2">
        <v>36.5</v>
      </c>
      <c r="C5" s="2"/>
      <c r="D5" s="2">
        <f t="shared" ref="D5:D9" si="0">B5*24.31</f>
        <v>887.31499999999994</v>
      </c>
      <c r="E5" s="2"/>
      <c r="F5" s="2"/>
      <c r="G5" s="2">
        <v>900</v>
      </c>
      <c r="H5" s="74">
        <f t="shared" ref="H5:H8" si="1">G5*3.8</f>
        <v>3420</v>
      </c>
      <c r="I5" s="69"/>
      <c r="J5" s="5">
        <v>1950</v>
      </c>
      <c r="K5" s="5">
        <f t="shared" ref="K5:K9" si="2">J5*3.89</f>
        <v>7585.5</v>
      </c>
      <c r="L5" s="59"/>
    </row>
    <row r="6" spans="1:12" x14ac:dyDescent="0.25">
      <c r="A6" s="2">
        <v>3</v>
      </c>
      <c r="B6" s="2">
        <v>20.8</v>
      </c>
      <c r="C6" s="2"/>
      <c r="D6" s="2">
        <f t="shared" si="0"/>
        <v>505.64799999999997</v>
      </c>
      <c r="E6" s="2">
        <f>D4+D5+D6</f>
        <v>425.42500000000001</v>
      </c>
      <c r="F6" s="2"/>
      <c r="G6" s="2">
        <v>832</v>
      </c>
      <c r="H6" s="74">
        <f t="shared" si="1"/>
        <v>3161.6</v>
      </c>
      <c r="I6" s="75"/>
      <c r="J6" s="5">
        <v>2166</v>
      </c>
      <c r="K6" s="5">
        <f t="shared" si="2"/>
        <v>8425.74</v>
      </c>
      <c r="L6" s="59"/>
    </row>
    <row r="7" spans="1:12" x14ac:dyDescent="0.25">
      <c r="A7" s="2">
        <v>4</v>
      </c>
      <c r="B7" s="2">
        <v>41.1</v>
      </c>
      <c r="C7" s="2"/>
      <c r="D7" s="2">
        <f t="shared" si="0"/>
        <v>999.14099999999996</v>
      </c>
      <c r="E7" s="2"/>
      <c r="F7" s="2"/>
      <c r="G7" s="2">
        <v>820</v>
      </c>
      <c r="H7" s="74">
        <f t="shared" si="1"/>
        <v>3116</v>
      </c>
      <c r="I7" s="67">
        <f>H7+H8+H9</f>
        <v>10111.799999999999</v>
      </c>
      <c r="J7" s="5">
        <v>1569</v>
      </c>
      <c r="K7" s="5">
        <f t="shared" si="2"/>
        <v>6103.41</v>
      </c>
      <c r="L7" s="59">
        <f>K7+K8+K9</f>
        <v>25627.32</v>
      </c>
    </row>
    <row r="8" spans="1:12" x14ac:dyDescent="0.25">
      <c r="A8" s="2">
        <v>5</v>
      </c>
      <c r="B8" s="2">
        <v>95.1</v>
      </c>
      <c r="C8" s="2"/>
      <c r="D8" s="2">
        <f t="shared" si="0"/>
        <v>2311.8809999999999</v>
      </c>
      <c r="E8" s="2"/>
      <c r="F8" s="2"/>
      <c r="G8" s="2">
        <v>945</v>
      </c>
      <c r="H8" s="74">
        <f t="shared" si="1"/>
        <v>3591</v>
      </c>
      <c r="I8" s="69"/>
      <c r="J8" s="5">
        <v>2089</v>
      </c>
      <c r="K8" s="5">
        <f t="shared" si="2"/>
        <v>8126.21</v>
      </c>
      <c r="L8" s="59"/>
    </row>
    <row r="9" spans="1:12" x14ac:dyDescent="0.25">
      <c r="A9" s="2">
        <v>6</v>
      </c>
      <c r="B9" s="2">
        <v>267.7</v>
      </c>
      <c r="C9" s="2"/>
      <c r="D9" s="2">
        <f t="shared" si="0"/>
        <v>6507.7869999999994</v>
      </c>
      <c r="E9" s="2">
        <f>D7+D8+D9</f>
        <v>9818.8089999999993</v>
      </c>
      <c r="F9" s="2"/>
      <c r="G9" s="2">
        <v>896</v>
      </c>
      <c r="H9" s="74">
        <f>G9*3.8</f>
        <v>3404.7999999999997</v>
      </c>
      <c r="I9" s="75"/>
      <c r="J9" s="5">
        <v>2930</v>
      </c>
      <c r="K9" s="5">
        <f t="shared" si="2"/>
        <v>11397.7</v>
      </c>
      <c r="L9" s="59"/>
    </row>
    <row r="10" spans="1:12" x14ac:dyDescent="0.25">
      <c r="A10" s="2">
        <v>7</v>
      </c>
      <c r="B10" s="2">
        <v>-426.98</v>
      </c>
      <c r="C10" s="2">
        <v>-426.98</v>
      </c>
      <c r="D10" s="2">
        <f>B10*25.83+(C10*38.41)</f>
        <v>-27429.195199999995</v>
      </c>
      <c r="E10" s="2"/>
      <c r="F10" s="2"/>
      <c r="G10" s="2">
        <v>810</v>
      </c>
      <c r="H10" s="74">
        <f>G10*4.9</f>
        <v>3969.0000000000005</v>
      </c>
      <c r="I10" s="67">
        <f>H10+H11+H12</f>
        <v>12294.100000000002</v>
      </c>
      <c r="J10" s="5">
        <v>2491</v>
      </c>
      <c r="K10" s="5">
        <f>J10*4.43</f>
        <v>11035.13</v>
      </c>
      <c r="L10" s="59">
        <f>K10+K11+K12</f>
        <v>24808</v>
      </c>
    </row>
    <row r="11" spans="1:12" x14ac:dyDescent="0.25">
      <c r="A11" s="2">
        <v>8</v>
      </c>
      <c r="B11" s="2">
        <v>163.94</v>
      </c>
      <c r="C11" s="2">
        <v>163.94</v>
      </c>
      <c r="D11" s="2">
        <f t="shared" ref="D11:D15" si="3">B11*25.83+(C11*38.41)</f>
        <v>10531.5056</v>
      </c>
      <c r="E11" s="2"/>
      <c r="F11" s="2"/>
      <c r="G11" s="2">
        <v>820</v>
      </c>
      <c r="H11" s="74">
        <f t="shared" ref="H11:H15" si="4">G11*4.9</f>
        <v>4018.0000000000005</v>
      </c>
      <c r="I11" s="69"/>
      <c r="J11" s="5">
        <v>2683</v>
      </c>
      <c r="K11" s="5">
        <f t="shared" ref="K11:K15" si="5">J11*4.43</f>
        <v>11885.689999999999</v>
      </c>
      <c r="L11" s="59"/>
    </row>
    <row r="12" spans="1:12" x14ac:dyDescent="0.25">
      <c r="A12" s="2">
        <v>9</v>
      </c>
      <c r="B12" s="2">
        <v>118.1</v>
      </c>
      <c r="C12" s="2"/>
      <c r="D12" s="2">
        <f t="shared" si="3"/>
        <v>3050.5229999999997</v>
      </c>
      <c r="E12" s="2">
        <f>D10+D11+D12</f>
        <v>-13847.166599999995</v>
      </c>
      <c r="F12" s="2"/>
      <c r="G12" s="2">
        <v>879</v>
      </c>
      <c r="H12" s="74">
        <f t="shared" si="4"/>
        <v>4307.1000000000004</v>
      </c>
      <c r="I12" s="75"/>
      <c r="J12" s="5">
        <v>426</v>
      </c>
      <c r="K12" s="5">
        <f t="shared" si="5"/>
        <v>1887.1799999999998</v>
      </c>
      <c r="L12" s="59"/>
    </row>
    <row r="13" spans="1:12" x14ac:dyDescent="0.25">
      <c r="A13" s="2">
        <v>10</v>
      </c>
      <c r="B13" s="2">
        <v>-54.14</v>
      </c>
      <c r="C13" s="2">
        <v>-54.14</v>
      </c>
      <c r="D13" s="2">
        <f t="shared" si="3"/>
        <v>-3477.9535999999998</v>
      </c>
      <c r="E13" s="2"/>
      <c r="F13" s="2"/>
      <c r="G13" s="2">
        <v>846</v>
      </c>
      <c r="H13" s="74">
        <f t="shared" si="4"/>
        <v>4145.4000000000005</v>
      </c>
      <c r="I13" s="67">
        <f>H13+H14+H15</f>
        <v>12397.000000000002</v>
      </c>
      <c r="J13" s="5">
        <v>1862</v>
      </c>
      <c r="K13" s="5">
        <f t="shared" si="5"/>
        <v>8248.66</v>
      </c>
      <c r="L13" s="59">
        <f>K13+K14+K15</f>
        <v>25569.96</v>
      </c>
    </row>
    <row r="14" spans="1:12" x14ac:dyDescent="0.25">
      <c r="A14" s="2">
        <v>11</v>
      </c>
      <c r="B14" s="2">
        <v>-81.069999999999993</v>
      </c>
      <c r="C14" s="2">
        <v>-81.069999999999993</v>
      </c>
      <c r="D14" s="2">
        <f t="shared" si="3"/>
        <v>-5207.9367999999995</v>
      </c>
      <c r="E14" s="2"/>
      <c r="F14" s="2"/>
      <c r="G14" s="3">
        <v>856</v>
      </c>
      <c r="H14" s="74">
        <f t="shared" si="4"/>
        <v>4194.4000000000005</v>
      </c>
      <c r="I14" s="69"/>
      <c r="J14" s="61">
        <v>1731</v>
      </c>
      <c r="K14" s="5">
        <f t="shared" si="5"/>
        <v>7668.33</v>
      </c>
      <c r="L14" s="59"/>
    </row>
    <row r="15" spans="1:12" x14ac:dyDescent="0.25">
      <c r="A15" s="2">
        <v>12</v>
      </c>
      <c r="B15" s="2">
        <v>246.3</v>
      </c>
      <c r="C15" s="2">
        <v>246.3</v>
      </c>
      <c r="D15" s="2">
        <f t="shared" si="3"/>
        <v>15822.312</v>
      </c>
      <c r="E15" s="2">
        <f>D15+D14+D13</f>
        <v>7136.4216000000006</v>
      </c>
      <c r="F15" s="2"/>
      <c r="G15" s="3">
        <v>828</v>
      </c>
      <c r="H15" s="74">
        <f t="shared" si="4"/>
        <v>4057.2000000000003</v>
      </c>
      <c r="I15" s="75"/>
      <c r="J15" s="61">
        <v>2179</v>
      </c>
      <c r="K15" s="5">
        <f t="shared" si="5"/>
        <v>9652.9699999999993</v>
      </c>
      <c r="L15" s="59"/>
    </row>
    <row r="16" spans="1:12" x14ac:dyDescent="0.25">
      <c r="B16">
        <f>SUM(B4:B15)</f>
        <v>387.54999999999995</v>
      </c>
      <c r="D16">
        <f>SUM(D4:D15)</f>
        <v>3533.4890000000069</v>
      </c>
      <c r="H16" s="4">
        <f>SUM(H4:H15)</f>
        <v>44530.9</v>
      </c>
      <c r="J16">
        <f>SUM(J4:J15)</f>
        <v>24452</v>
      </c>
      <c r="K16" s="4">
        <f>SUM(K4:K15)</f>
        <v>101259.15999999999</v>
      </c>
    </row>
    <row r="18" spans="1:2" x14ac:dyDescent="0.25">
      <c r="A18" s="59" t="s">
        <v>178</v>
      </c>
      <c r="B18" s="59"/>
    </row>
    <row r="19" spans="1:2" x14ac:dyDescent="0.25">
      <c r="A19" s="5" t="s">
        <v>179</v>
      </c>
      <c r="B19" s="5">
        <v>26000</v>
      </c>
    </row>
    <row r="20" spans="1:2" x14ac:dyDescent="0.25">
      <c r="A20" s="5" t="s">
        <v>165</v>
      </c>
      <c r="B20" s="5">
        <v>5.03</v>
      </c>
    </row>
    <row r="21" spans="1:2" x14ac:dyDescent="0.25">
      <c r="A21" s="5" t="s">
        <v>148</v>
      </c>
      <c r="B21" s="5">
        <f>B19*B20</f>
        <v>130780</v>
      </c>
    </row>
    <row r="22" spans="1:2" x14ac:dyDescent="0.25">
      <c r="A22" s="59" t="s">
        <v>180</v>
      </c>
      <c r="B22" s="59"/>
    </row>
    <row r="23" spans="1:2" x14ac:dyDescent="0.25">
      <c r="A23" s="5" t="s">
        <v>179</v>
      </c>
      <c r="B23" s="5">
        <v>400</v>
      </c>
    </row>
    <row r="24" spans="1:2" x14ac:dyDescent="0.25">
      <c r="A24" s="5" t="s">
        <v>165</v>
      </c>
      <c r="B24" s="5">
        <v>39.99</v>
      </c>
    </row>
    <row r="25" spans="1:2" x14ac:dyDescent="0.25">
      <c r="A25" s="5" t="s">
        <v>148</v>
      </c>
      <c r="B25" s="5">
        <f>B23*B24</f>
        <v>15996</v>
      </c>
    </row>
    <row r="26" spans="1:2" x14ac:dyDescent="0.25">
      <c r="A26" s="59" t="s">
        <v>181</v>
      </c>
      <c r="B26" s="59"/>
    </row>
    <row r="27" spans="1:2" x14ac:dyDescent="0.25">
      <c r="A27" s="5" t="s">
        <v>179</v>
      </c>
      <c r="B27" s="5">
        <v>400</v>
      </c>
    </row>
    <row r="28" spans="1:2" x14ac:dyDescent="0.25">
      <c r="A28" s="5" t="s">
        <v>165</v>
      </c>
      <c r="B28" s="5">
        <v>27.45</v>
      </c>
    </row>
    <row r="29" spans="1:2" x14ac:dyDescent="0.25">
      <c r="A29" s="5" t="s">
        <v>148</v>
      </c>
      <c r="B29" s="5">
        <f>B27*B28</f>
        <v>10980</v>
      </c>
    </row>
    <row r="30" spans="1:2" x14ac:dyDescent="0.25">
      <c r="A30" s="5" t="s">
        <v>182</v>
      </c>
      <c r="B30" s="5">
        <f>B29+B25+B21</f>
        <v>157756</v>
      </c>
    </row>
  </sheetData>
  <mergeCells count="13">
    <mergeCell ref="L4:L6"/>
    <mergeCell ref="L7:L9"/>
    <mergeCell ref="L10:L12"/>
    <mergeCell ref="L13:L15"/>
    <mergeCell ref="A26:B26"/>
    <mergeCell ref="A22:B22"/>
    <mergeCell ref="A18:B18"/>
    <mergeCell ref="A2:E2"/>
    <mergeCell ref="G2:H2"/>
    <mergeCell ref="I4:I6"/>
    <mergeCell ref="I7:I9"/>
    <mergeCell ref="I10:I12"/>
    <mergeCell ref="I13:I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30"/>
  <sheetViews>
    <sheetView topLeftCell="A4" workbookViewId="0">
      <selection activeCell="BL24" sqref="BL24:BZ24"/>
    </sheetView>
  </sheetViews>
  <sheetFormatPr defaultColWidth="0.85546875" defaultRowHeight="12.75" x14ac:dyDescent="0.2"/>
  <cols>
    <col min="1" max="16384" width="0.85546875" style="9"/>
  </cols>
  <sheetData>
    <row r="1" spans="1:166" s="6" customFormat="1" ht="37.5" customHeight="1" x14ac:dyDescent="0.2">
      <c r="DP1" s="7"/>
      <c r="DQ1" s="7"/>
      <c r="DR1" s="7"/>
      <c r="DS1" s="7"/>
      <c r="DT1" s="7"/>
      <c r="DU1" s="7"/>
      <c r="DW1" s="7"/>
      <c r="DY1" s="8" t="s">
        <v>84</v>
      </c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</row>
    <row r="3" spans="1:166" x14ac:dyDescent="0.2">
      <c r="EV3" s="10" t="s">
        <v>85</v>
      </c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2"/>
    </row>
    <row r="4" spans="1:166" x14ac:dyDescent="0.2">
      <c r="ET4" s="13" t="s">
        <v>86</v>
      </c>
      <c r="EV4" s="10" t="s">
        <v>87</v>
      </c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2"/>
    </row>
    <row r="5" spans="1:166" x14ac:dyDescent="0.2">
      <c r="A5" s="14" t="s">
        <v>125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T5" s="13" t="s">
        <v>88</v>
      </c>
      <c r="EV5" s="15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7"/>
    </row>
    <row r="6" spans="1:166" s="6" customFormat="1" ht="11.25" x14ac:dyDescent="0.2">
      <c r="A6" s="18" t="s">
        <v>89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</row>
    <row r="8" spans="1:166" ht="13.5" customHeight="1" x14ac:dyDescent="0.2">
      <c r="BQ8" s="19" t="s">
        <v>90</v>
      </c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1"/>
      <c r="CI8" s="19" t="s">
        <v>91</v>
      </c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1"/>
    </row>
    <row r="9" spans="1:166" ht="15" customHeight="1" x14ac:dyDescent="0.25">
      <c r="BO9" s="22" t="s">
        <v>92</v>
      </c>
      <c r="BQ9" s="23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3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5"/>
      <c r="DE9" s="9" t="s">
        <v>93</v>
      </c>
    </row>
    <row r="10" spans="1:166" x14ac:dyDescent="0.2">
      <c r="DE10" s="9" t="s">
        <v>94</v>
      </c>
      <c r="EE10" s="26"/>
      <c r="EF10" s="26"/>
      <c r="EG10" s="26"/>
      <c r="EH10" s="9" t="s">
        <v>95</v>
      </c>
      <c r="EJ10" s="14"/>
      <c r="EK10" s="14"/>
      <c r="EL10" s="14"/>
      <c r="EM10" s="14"/>
      <c r="EN10" s="14"/>
      <c r="EO10" s="14"/>
      <c r="EP10" s="14"/>
      <c r="EQ10" s="14"/>
      <c r="ER10" s="14"/>
      <c r="ES10" s="27">
        <v>20</v>
      </c>
      <c r="ET10" s="27"/>
      <c r="EU10" s="27"/>
      <c r="EV10" s="27"/>
      <c r="EW10" s="28"/>
      <c r="EX10" s="28"/>
      <c r="EY10" s="28"/>
      <c r="FA10" s="9" t="s">
        <v>96</v>
      </c>
      <c r="FF10" s="26"/>
      <c r="FG10" s="26"/>
      <c r="FH10" s="26"/>
      <c r="FI10" s="26"/>
      <c r="FJ10" s="26"/>
    </row>
    <row r="11" spans="1:166" x14ac:dyDescent="0.2">
      <c r="AH11" s="13" t="s">
        <v>97</v>
      </c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W11" s="9" t="s">
        <v>98</v>
      </c>
      <c r="AZ11" s="26"/>
      <c r="BA11" s="26"/>
      <c r="BB11" s="26"/>
      <c r="BC11" s="9" t="s">
        <v>95</v>
      </c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27">
        <v>20</v>
      </c>
      <c r="BR11" s="27"/>
      <c r="BS11" s="27"/>
      <c r="BT11" s="27"/>
      <c r="BU11" s="28"/>
      <c r="BV11" s="28"/>
      <c r="BW11" s="28"/>
      <c r="BY11" s="9" t="s">
        <v>99</v>
      </c>
      <c r="DE11" s="9" t="s">
        <v>100</v>
      </c>
      <c r="DW11" s="29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J11" s="13" t="s">
        <v>101</v>
      </c>
    </row>
    <row r="13" spans="1:166" x14ac:dyDescent="0.2">
      <c r="A13" s="30" t="s">
        <v>102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2"/>
      <c r="AE13" s="33" t="s">
        <v>103</v>
      </c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5"/>
      <c r="BL13" s="33" t="s">
        <v>104</v>
      </c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5"/>
      <c r="CA13" s="33" t="s">
        <v>105</v>
      </c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5"/>
      <c r="CP13" s="30" t="s">
        <v>106</v>
      </c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2"/>
      <c r="DW13" s="36" t="s">
        <v>107</v>
      </c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8"/>
      <c r="EV13" s="36" t="s">
        <v>108</v>
      </c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8"/>
    </row>
    <row r="14" spans="1:166" ht="45" customHeight="1" x14ac:dyDescent="0.2">
      <c r="A14" s="39" t="s">
        <v>109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42" t="s">
        <v>110</v>
      </c>
      <c r="V14" s="43"/>
      <c r="W14" s="43"/>
      <c r="X14" s="43"/>
      <c r="Y14" s="43"/>
      <c r="Z14" s="43"/>
      <c r="AA14" s="43"/>
      <c r="AB14" s="43"/>
      <c r="AC14" s="43"/>
      <c r="AD14" s="44"/>
      <c r="AE14" s="45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7"/>
      <c r="BL14" s="45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  <c r="CA14" s="45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7"/>
      <c r="CP14" s="48" t="s">
        <v>132</v>
      </c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 t="s">
        <v>131</v>
      </c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39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1"/>
      <c r="EV14" s="39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1"/>
    </row>
    <row r="15" spans="1:166" x14ac:dyDescent="0.2">
      <c r="A15" s="49">
        <v>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>
        <v>2</v>
      </c>
      <c r="V15" s="49"/>
      <c r="W15" s="49"/>
      <c r="X15" s="49"/>
      <c r="Y15" s="49"/>
      <c r="Z15" s="49"/>
      <c r="AA15" s="49"/>
      <c r="AB15" s="49"/>
      <c r="AC15" s="49"/>
      <c r="AD15" s="49"/>
      <c r="AE15" s="49">
        <v>3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>
        <v>4</v>
      </c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>
        <v>5</v>
      </c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>
        <v>6</v>
      </c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>
        <v>7</v>
      </c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>
        <v>8</v>
      </c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>
        <v>9</v>
      </c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>
        <v>10</v>
      </c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</row>
    <row r="16" spans="1:166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1" t="s">
        <v>111</v>
      </c>
      <c r="V16" s="51"/>
      <c r="W16" s="51"/>
      <c r="X16" s="51"/>
      <c r="Y16" s="51"/>
      <c r="Z16" s="51"/>
      <c r="AA16" s="51"/>
      <c r="AB16" s="51"/>
      <c r="AC16" s="51"/>
      <c r="AD16" s="51"/>
      <c r="AE16" s="50" t="s">
        <v>126</v>
      </c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2">
        <v>1</v>
      </c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>
        <v>15000</v>
      </c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>
        <f>CA16</f>
        <v>15000</v>
      </c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</row>
    <row r="17" spans="1:166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1" t="s">
        <v>112</v>
      </c>
      <c r="V17" s="51"/>
      <c r="W17" s="51"/>
      <c r="X17" s="51"/>
      <c r="Y17" s="51"/>
      <c r="Z17" s="51"/>
      <c r="AA17" s="51"/>
      <c r="AB17" s="51"/>
      <c r="AC17" s="51"/>
      <c r="AD17" s="51"/>
      <c r="AE17" s="50" t="s">
        <v>113</v>
      </c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2">
        <v>1</v>
      </c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>
        <v>10000</v>
      </c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>
        <f>CA17</f>
        <v>10000</v>
      </c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</row>
    <row r="18" spans="1:166" x14ac:dyDescent="0.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 t="s">
        <v>114</v>
      </c>
      <c r="V18" s="51"/>
      <c r="W18" s="51"/>
      <c r="X18" s="51"/>
      <c r="Y18" s="51"/>
      <c r="Z18" s="51"/>
      <c r="AA18" s="51"/>
      <c r="AB18" s="51"/>
      <c r="AC18" s="51"/>
      <c r="AD18" s="51"/>
      <c r="AE18" s="50" t="s">
        <v>127</v>
      </c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2">
        <v>1</v>
      </c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>
        <v>8500</v>
      </c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>
        <v>1000</v>
      </c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>
        <v>2000</v>
      </c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>
        <f>CA18+CP18+DA18</f>
        <v>11500</v>
      </c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</row>
    <row r="19" spans="1:166" x14ac:dyDescent="0.2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 t="s">
        <v>115</v>
      </c>
      <c r="V19" s="51"/>
      <c r="W19" s="51"/>
      <c r="X19" s="51"/>
      <c r="Y19" s="51"/>
      <c r="Z19" s="51"/>
      <c r="AA19" s="51"/>
      <c r="AB19" s="51"/>
      <c r="AC19" s="51"/>
      <c r="AD19" s="51"/>
      <c r="AE19" s="56" t="s">
        <v>128</v>
      </c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  <c r="BL19" s="52">
        <v>0.5</v>
      </c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>
        <v>6747</v>
      </c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>
        <f>CA19</f>
        <v>6747</v>
      </c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</row>
    <row r="20" spans="1:166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1" t="s">
        <v>117</v>
      </c>
      <c r="V20" s="51"/>
      <c r="W20" s="51"/>
      <c r="X20" s="51"/>
      <c r="Y20" s="51"/>
      <c r="Z20" s="51"/>
      <c r="AA20" s="51"/>
      <c r="AB20" s="51"/>
      <c r="AC20" s="51"/>
      <c r="AD20" s="51"/>
      <c r="AE20" s="56" t="s">
        <v>129</v>
      </c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8"/>
      <c r="BL20" s="52">
        <v>0.8</v>
      </c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>
        <v>4598</v>
      </c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>
        <f>CA20</f>
        <v>4598</v>
      </c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</row>
    <row r="21" spans="1:166" x14ac:dyDescent="0.2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0" t="s">
        <v>116</v>
      </c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2">
        <v>0.5</v>
      </c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>
        <v>7500</v>
      </c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>
        <f>CA21</f>
        <v>7500</v>
      </c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</row>
    <row r="22" spans="1:166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6" t="s">
        <v>130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  <c r="BL22" s="52">
        <v>0.8</v>
      </c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>
        <v>4022</v>
      </c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>
        <f>CA22</f>
        <v>4022</v>
      </c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</row>
    <row r="23" spans="1:166" x14ac:dyDescent="0.2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6" t="s">
        <v>130</v>
      </c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8"/>
      <c r="BL23" s="52">
        <v>0.8</v>
      </c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>
        <v>4022</v>
      </c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>
        <f>CA23</f>
        <v>4022</v>
      </c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</row>
    <row r="24" spans="1:166" x14ac:dyDescent="0.2">
      <c r="BJ24" s="13" t="s">
        <v>118</v>
      </c>
      <c r="BL24" s="52">
        <f>SUM(BL16:BZ23)</f>
        <v>6.3999999999999995</v>
      </c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>
        <f>SUM(CA16:CO23)</f>
        <v>60389</v>
      </c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>
        <f>SUM(DW16:EU23)</f>
        <v>63389</v>
      </c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</row>
    <row r="26" spans="1:166" x14ac:dyDescent="0.2">
      <c r="A26" s="53" t="s">
        <v>119</v>
      </c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29"/>
      <c r="CB26" s="29"/>
      <c r="CC26" s="29"/>
      <c r="CD26" s="29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</row>
    <row r="27" spans="1:166" s="6" customFormat="1" ht="11.25" x14ac:dyDescent="0.2">
      <c r="A27" s="54"/>
      <c r="AJ27" s="18" t="s">
        <v>120</v>
      </c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55"/>
      <c r="CB27" s="55"/>
      <c r="CC27" s="55"/>
      <c r="CD27" s="55"/>
      <c r="CE27" s="18" t="s">
        <v>121</v>
      </c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E27" s="18" t="s">
        <v>122</v>
      </c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</row>
    <row r="28" spans="1:166" ht="15" x14ac:dyDescent="0.25">
      <c r="A28" t="s">
        <v>123</v>
      </c>
    </row>
    <row r="29" spans="1:166" x14ac:dyDescent="0.2">
      <c r="A29" s="53" t="s">
        <v>124</v>
      </c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</row>
    <row r="30" spans="1:166" s="6" customFormat="1" ht="11.25" x14ac:dyDescent="0.2">
      <c r="AJ30" s="18" t="s">
        <v>121</v>
      </c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J30" s="18" t="s">
        <v>122</v>
      </c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</row>
  </sheetData>
  <mergeCells count="139">
    <mergeCell ref="AJ29:BE29"/>
    <mergeCell ref="BJ29:CZ29"/>
    <mergeCell ref="AJ30:BE30"/>
    <mergeCell ref="BJ30:CZ30"/>
    <mergeCell ref="AE19:BK19"/>
    <mergeCell ref="AE20:BK20"/>
    <mergeCell ref="AJ26:BZ26"/>
    <mergeCell ref="CE26:CZ26"/>
    <mergeCell ref="DE26:EU26"/>
    <mergeCell ref="AJ27:BZ27"/>
    <mergeCell ref="CE27:CZ27"/>
    <mergeCell ref="DE27:EU27"/>
    <mergeCell ref="DA23:DK23"/>
    <mergeCell ref="DL23:DV23"/>
    <mergeCell ref="DW23:EU23"/>
    <mergeCell ref="EV23:FJ23"/>
    <mergeCell ref="BL24:BZ24"/>
    <mergeCell ref="CA24:CO24"/>
    <mergeCell ref="CP24:CZ24"/>
    <mergeCell ref="DA24:DK24"/>
    <mergeCell ref="DL24:DV24"/>
    <mergeCell ref="DW24:EU24"/>
    <mergeCell ref="DA22:DK22"/>
    <mergeCell ref="DL22:DV22"/>
    <mergeCell ref="DW22:EU22"/>
    <mergeCell ref="EV22:FJ22"/>
    <mergeCell ref="A23:T23"/>
    <mergeCell ref="U23:AD23"/>
    <mergeCell ref="AE23:BK23"/>
    <mergeCell ref="BL23:BZ23"/>
    <mergeCell ref="CA23:CO23"/>
    <mergeCell ref="CP23:CZ23"/>
    <mergeCell ref="DA21:DK21"/>
    <mergeCell ref="DL21:DV21"/>
    <mergeCell ref="DW21:EU21"/>
    <mergeCell ref="EV21:FJ21"/>
    <mergeCell ref="A22:T22"/>
    <mergeCell ref="U22:AD22"/>
    <mergeCell ref="AE22:BK22"/>
    <mergeCell ref="BL22:BZ22"/>
    <mergeCell ref="CA22:CO22"/>
    <mergeCell ref="CP22:CZ22"/>
    <mergeCell ref="DA20:DK20"/>
    <mergeCell ref="DL20:DV20"/>
    <mergeCell ref="DW20:EU20"/>
    <mergeCell ref="EV20:FJ20"/>
    <mergeCell ref="A21:T21"/>
    <mergeCell ref="U21:AD21"/>
    <mergeCell ref="BL21:BZ21"/>
    <mergeCell ref="CA21:CO21"/>
    <mergeCell ref="CP21:CZ21"/>
    <mergeCell ref="DA19:DK19"/>
    <mergeCell ref="DL19:DV19"/>
    <mergeCell ref="DW19:EU19"/>
    <mergeCell ref="EV19:FJ19"/>
    <mergeCell ref="A20:T20"/>
    <mergeCell ref="U20:AD20"/>
    <mergeCell ref="BL20:BZ20"/>
    <mergeCell ref="CA20:CO20"/>
    <mergeCell ref="CP20:CZ20"/>
    <mergeCell ref="DA18:DK18"/>
    <mergeCell ref="DL18:DV18"/>
    <mergeCell ref="DW18:EU18"/>
    <mergeCell ref="EV18:FJ18"/>
    <mergeCell ref="A19:T19"/>
    <mergeCell ref="U19:AD19"/>
    <mergeCell ref="AE21:BK21"/>
    <mergeCell ref="BL19:BZ19"/>
    <mergeCell ref="CA19:CO19"/>
    <mergeCell ref="CP19:CZ19"/>
    <mergeCell ref="DA17:DK17"/>
    <mergeCell ref="DL17:DV17"/>
    <mergeCell ref="DW17:EU17"/>
    <mergeCell ref="EV17:FJ17"/>
    <mergeCell ref="A18:T18"/>
    <mergeCell ref="U18:AD18"/>
    <mergeCell ref="AE18:BK18"/>
    <mergeCell ref="BL18:BZ18"/>
    <mergeCell ref="CA18:CO18"/>
    <mergeCell ref="CP18:CZ18"/>
    <mergeCell ref="DA16:DK16"/>
    <mergeCell ref="DL16:DV16"/>
    <mergeCell ref="DW16:EU16"/>
    <mergeCell ref="EV16:FJ16"/>
    <mergeCell ref="A17:T17"/>
    <mergeCell ref="U17:AD17"/>
    <mergeCell ref="AE17:BK17"/>
    <mergeCell ref="BL17:BZ17"/>
    <mergeCell ref="CA17:CO17"/>
    <mergeCell ref="CP17:CZ17"/>
    <mergeCell ref="DA15:DK15"/>
    <mergeCell ref="DL15:DV15"/>
    <mergeCell ref="DW15:EU15"/>
    <mergeCell ref="EV15:FJ15"/>
    <mergeCell ref="A16:T16"/>
    <mergeCell ref="U16:AD16"/>
    <mergeCell ref="AE16:BK16"/>
    <mergeCell ref="BL16:BZ16"/>
    <mergeCell ref="CA16:CO16"/>
    <mergeCell ref="CP16:CZ16"/>
    <mergeCell ref="A15:T15"/>
    <mergeCell ref="U15:AD15"/>
    <mergeCell ref="AE15:BK15"/>
    <mergeCell ref="BL15:BZ15"/>
    <mergeCell ref="CA15:CO15"/>
    <mergeCell ref="CP15:CZ15"/>
    <mergeCell ref="EV13:FJ14"/>
    <mergeCell ref="A14:T14"/>
    <mergeCell ref="U14:AD14"/>
    <mergeCell ref="CP14:CZ14"/>
    <mergeCell ref="DA14:DK14"/>
    <mergeCell ref="DL14:DV14"/>
    <mergeCell ref="A13:AD13"/>
    <mergeCell ref="AE13:BK14"/>
    <mergeCell ref="BL13:BZ14"/>
    <mergeCell ref="CA13:CO14"/>
    <mergeCell ref="CP13:DV13"/>
    <mergeCell ref="DW13:EU14"/>
    <mergeCell ref="ES10:EV10"/>
    <mergeCell ref="EW10:EY10"/>
    <mergeCell ref="FF10:FJ10"/>
    <mergeCell ref="AJ11:AU11"/>
    <mergeCell ref="AZ11:BB11"/>
    <mergeCell ref="BE11:BP11"/>
    <mergeCell ref="BQ11:BT11"/>
    <mergeCell ref="BU11:BW11"/>
    <mergeCell ref="DX11:FB11"/>
    <mergeCell ref="BQ8:CH8"/>
    <mergeCell ref="CI8:CZ8"/>
    <mergeCell ref="BQ9:CH9"/>
    <mergeCell ref="CI9:CZ9"/>
    <mergeCell ref="EE10:EG10"/>
    <mergeCell ref="EJ10:ER10"/>
    <mergeCell ref="DY1:FJ1"/>
    <mergeCell ref="EV3:FJ3"/>
    <mergeCell ref="EV4:FJ4"/>
    <mergeCell ref="A5:EI5"/>
    <mergeCell ref="EV5:FJ5"/>
    <mergeCell ref="A6:E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opLeftCell="A16" workbookViewId="0">
      <selection activeCell="C30" sqref="C30"/>
    </sheetView>
  </sheetViews>
  <sheetFormatPr defaultRowHeight="15" x14ac:dyDescent="0.25"/>
  <cols>
    <col min="1" max="1" width="22.5703125" customWidth="1"/>
    <col min="3" max="3" width="11.28515625" customWidth="1"/>
    <col min="5" max="5" width="22.5703125" customWidth="1"/>
    <col min="7" max="7" width="12.85546875" customWidth="1"/>
    <col min="9" max="9" width="12" customWidth="1"/>
  </cols>
  <sheetData>
    <row r="2" spans="1:8" x14ac:dyDescent="0.25">
      <c r="G2" s="62" t="s">
        <v>167</v>
      </c>
      <c r="H2" s="62"/>
    </row>
    <row r="3" spans="1:8" x14ac:dyDescent="0.25">
      <c r="A3" s="59" t="s">
        <v>134</v>
      </c>
      <c r="B3" s="59"/>
      <c r="C3" s="59"/>
      <c r="D3" s="59"/>
      <c r="E3" s="59" t="s">
        <v>157</v>
      </c>
      <c r="F3" s="59"/>
      <c r="G3" s="59"/>
      <c r="H3" s="59"/>
    </row>
    <row r="4" spans="1:8" x14ac:dyDescent="0.25">
      <c r="A4" s="5" t="s">
        <v>135</v>
      </c>
      <c r="B4" s="5" t="s">
        <v>136</v>
      </c>
      <c r="C4" s="5" t="s">
        <v>147</v>
      </c>
      <c r="D4" s="61" t="s">
        <v>148</v>
      </c>
      <c r="E4" s="5" t="s">
        <v>135</v>
      </c>
      <c r="F4" s="5" t="s">
        <v>136</v>
      </c>
      <c r="G4" s="5" t="s">
        <v>147</v>
      </c>
      <c r="H4" s="61" t="s">
        <v>148</v>
      </c>
    </row>
    <row r="5" spans="1:8" x14ac:dyDescent="0.25">
      <c r="A5" s="5" t="s">
        <v>137</v>
      </c>
      <c r="B5" s="5">
        <v>12</v>
      </c>
      <c r="C5" s="5">
        <v>200</v>
      </c>
      <c r="D5" s="5">
        <f>C5*B5</f>
        <v>2400</v>
      </c>
      <c r="E5" s="5" t="s">
        <v>158</v>
      </c>
      <c r="F5" s="5">
        <v>1</v>
      </c>
      <c r="G5" s="5">
        <v>400</v>
      </c>
      <c r="H5" s="5">
        <f>F5*G5</f>
        <v>400</v>
      </c>
    </row>
    <row r="6" spans="1:8" x14ac:dyDescent="0.25">
      <c r="A6" s="5" t="s">
        <v>138</v>
      </c>
      <c r="B6" s="5">
        <v>2</v>
      </c>
      <c r="C6" s="5">
        <v>200</v>
      </c>
      <c r="D6" s="5">
        <f t="shared" ref="D6:D14" si="0">C6*B6</f>
        <v>400</v>
      </c>
      <c r="E6" s="5" t="s">
        <v>138</v>
      </c>
      <c r="F6" s="5"/>
      <c r="G6" s="5"/>
      <c r="H6" s="5">
        <f t="shared" ref="H6:H11" si="1">F6*G6</f>
        <v>0</v>
      </c>
    </row>
    <row r="7" spans="1:8" x14ac:dyDescent="0.25">
      <c r="A7" s="5" t="s">
        <v>161</v>
      </c>
      <c r="B7" s="5">
        <v>2</v>
      </c>
      <c r="C7" s="5">
        <v>600</v>
      </c>
      <c r="D7" s="5">
        <f t="shared" si="0"/>
        <v>1200</v>
      </c>
      <c r="E7" s="5" t="s">
        <v>139</v>
      </c>
      <c r="F7" s="5">
        <v>1</v>
      </c>
      <c r="G7" s="5">
        <v>300</v>
      </c>
      <c r="H7" s="5">
        <f t="shared" si="1"/>
        <v>300</v>
      </c>
    </row>
    <row r="8" spans="1:8" x14ac:dyDescent="0.25">
      <c r="A8" s="5" t="s">
        <v>140</v>
      </c>
      <c r="B8" s="5">
        <v>12</v>
      </c>
      <c r="C8" s="5">
        <v>100</v>
      </c>
      <c r="D8" s="5">
        <f t="shared" si="0"/>
        <v>1200</v>
      </c>
      <c r="E8" s="5" t="s">
        <v>159</v>
      </c>
      <c r="F8" s="5">
        <v>24</v>
      </c>
      <c r="G8" s="5">
        <v>100</v>
      </c>
      <c r="H8" s="5">
        <f t="shared" si="1"/>
        <v>2400</v>
      </c>
    </row>
    <row r="9" spans="1:8" x14ac:dyDescent="0.25">
      <c r="A9" s="5" t="s">
        <v>162</v>
      </c>
      <c r="B9" s="5">
        <v>2</v>
      </c>
      <c r="C9" s="5">
        <v>100</v>
      </c>
      <c r="D9" s="5">
        <f t="shared" si="0"/>
        <v>200</v>
      </c>
      <c r="E9" s="5" t="s">
        <v>141</v>
      </c>
      <c r="F9" s="5">
        <v>2</v>
      </c>
      <c r="G9" s="5">
        <v>600</v>
      </c>
      <c r="H9" s="5">
        <f t="shared" si="1"/>
        <v>1200</v>
      </c>
    </row>
    <row r="10" spans="1:8" ht="45" x14ac:dyDescent="0.25">
      <c r="A10" s="60" t="s">
        <v>142</v>
      </c>
      <c r="B10" s="5">
        <v>15</v>
      </c>
      <c r="C10" s="5">
        <v>60</v>
      </c>
      <c r="D10" s="5">
        <f t="shared" si="0"/>
        <v>900</v>
      </c>
      <c r="E10" s="5" t="s">
        <v>160</v>
      </c>
      <c r="F10" s="5"/>
      <c r="G10" s="5"/>
      <c r="H10" s="5">
        <f t="shared" si="1"/>
        <v>0</v>
      </c>
    </row>
    <row r="11" spans="1:8" x14ac:dyDescent="0.25">
      <c r="A11" s="5" t="s">
        <v>143</v>
      </c>
      <c r="B11" s="5">
        <v>1</v>
      </c>
      <c r="C11" s="5">
        <v>350</v>
      </c>
      <c r="D11" s="5">
        <f t="shared" si="0"/>
        <v>350</v>
      </c>
      <c r="E11" s="5"/>
      <c r="F11" s="5"/>
      <c r="G11" s="5"/>
      <c r="H11" s="5">
        <f t="shared" si="1"/>
        <v>0</v>
      </c>
    </row>
    <row r="12" spans="1:8" x14ac:dyDescent="0.25">
      <c r="A12" s="5" t="s">
        <v>144</v>
      </c>
      <c r="B12" s="5">
        <v>2</v>
      </c>
      <c r="C12" s="5">
        <v>600</v>
      </c>
      <c r="D12" s="5">
        <f t="shared" si="0"/>
        <v>1200</v>
      </c>
      <c r="E12" s="5"/>
      <c r="F12" s="5"/>
      <c r="G12" s="5"/>
      <c r="H12" s="5"/>
    </row>
    <row r="13" spans="1:8" x14ac:dyDescent="0.25">
      <c r="A13" s="5" t="s">
        <v>145</v>
      </c>
      <c r="B13" s="5">
        <v>30</v>
      </c>
      <c r="C13" s="5">
        <v>83</v>
      </c>
      <c r="D13" s="5">
        <f t="shared" si="0"/>
        <v>2490</v>
      </c>
      <c r="E13" s="5"/>
      <c r="F13" s="5"/>
      <c r="G13" s="5"/>
      <c r="H13" s="5"/>
    </row>
    <row r="14" spans="1:8" x14ac:dyDescent="0.25">
      <c r="A14" s="61" t="s">
        <v>146</v>
      </c>
      <c r="B14" s="5">
        <v>7</v>
      </c>
      <c r="C14" s="5">
        <v>283</v>
      </c>
      <c r="D14" s="5">
        <f t="shared" si="0"/>
        <v>1981</v>
      </c>
      <c r="E14" s="5"/>
      <c r="F14" s="5"/>
      <c r="G14" s="5"/>
      <c r="H14" s="5"/>
    </row>
    <row r="15" spans="1:8" x14ac:dyDescent="0.25">
      <c r="D15" s="5">
        <f>SUM(D5:D14)</f>
        <v>12321</v>
      </c>
      <c r="H15" s="5">
        <f>SUM(H5:H14)</f>
        <v>4300</v>
      </c>
    </row>
    <row r="18" spans="1:10" ht="63" customHeight="1" x14ac:dyDescent="0.25">
      <c r="A18" s="63" t="s">
        <v>72</v>
      </c>
      <c r="B18" s="63"/>
      <c r="C18" s="63" t="s">
        <v>34</v>
      </c>
      <c r="D18" s="63"/>
      <c r="E18" s="63"/>
      <c r="G18" t="s">
        <v>36</v>
      </c>
    </row>
    <row r="19" spans="1:10" x14ac:dyDescent="0.25">
      <c r="A19" s="5" t="s">
        <v>149</v>
      </c>
      <c r="B19" s="5">
        <f>B20+B21</f>
        <v>0</v>
      </c>
      <c r="C19" s="5" t="s">
        <v>164</v>
      </c>
      <c r="D19" s="5" t="s">
        <v>136</v>
      </c>
      <c r="E19" s="5" t="s">
        <v>165</v>
      </c>
      <c r="F19" s="5" t="s">
        <v>148</v>
      </c>
      <c r="G19" s="59" t="s">
        <v>164</v>
      </c>
      <c r="H19" s="59"/>
      <c r="I19" s="71" t="s">
        <v>172</v>
      </c>
      <c r="J19" s="61" t="s">
        <v>148</v>
      </c>
    </row>
    <row r="20" spans="1:10" x14ac:dyDescent="0.25">
      <c r="A20" s="5" t="s">
        <v>150</v>
      </c>
      <c r="B20" s="5"/>
      <c r="C20" s="5" t="s">
        <v>163</v>
      </c>
      <c r="D20" s="5">
        <v>15</v>
      </c>
      <c r="E20" s="5">
        <v>120</v>
      </c>
      <c r="F20" s="5">
        <f>E20*D20</f>
        <v>1800</v>
      </c>
      <c r="G20" s="72" t="s">
        <v>170</v>
      </c>
      <c r="H20" s="72"/>
      <c r="I20" s="5">
        <v>800</v>
      </c>
      <c r="J20" s="5">
        <v>9600</v>
      </c>
    </row>
    <row r="21" spans="1:10" x14ac:dyDescent="0.25">
      <c r="A21" s="5" t="s">
        <v>151</v>
      </c>
      <c r="B21" s="5"/>
      <c r="C21" s="5" t="s">
        <v>166</v>
      </c>
      <c r="D21" s="5">
        <v>8</v>
      </c>
      <c r="E21" s="5">
        <v>460</v>
      </c>
      <c r="F21" s="5">
        <f>E21*D21</f>
        <v>3680</v>
      </c>
      <c r="G21" s="73" t="s">
        <v>171</v>
      </c>
      <c r="H21" s="73"/>
      <c r="I21" s="5">
        <v>12000</v>
      </c>
      <c r="J21" s="5">
        <v>12000</v>
      </c>
    </row>
    <row r="22" spans="1:10" x14ac:dyDescent="0.25">
      <c r="A22" s="5" t="s">
        <v>152</v>
      </c>
      <c r="B22" s="5">
        <f>B23+B24</f>
        <v>0</v>
      </c>
      <c r="C22" s="5"/>
      <c r="D22" s="5"/>
      <c r="E22" s="5"/>
      <c r="F22" s="5"/>
      <c r="J22" s="5">
        <f>SUM(J20:J21)</f>
        <v>21600</v>
      </c>
    </row>
    <row r="23" spans="1:10" x14ac:dyDescent="0.25">
      <c r="A23" s="5" t="s">
        <v>153</v>
      </c>
      <c r="B23" s="5"/>
      <c r="C23" s="5"/>
      <c r="D23" s="5"/>
      <c r="E23" s="5"/>
      <c r="F23" s="5">
        <f>SUM(F20:F22)</f>
        <v>5480</v>
      </c>
    </row>
    <row r="24" spans="1:10" x14ac:dyDescent="0.25">
      <c r="A24" s="5" t="s">
        <v>151</v>
      </c>
      <c r="B24" s="64"/>
      <c r="C24" s="66" t="s">
        <v>168</v>
      </c>
    </row>
    <row r="25" spans="1:10" ht="18.75" customHeight="1" x14ac:dyDescent="0.25">
      <c r="C25" s="66"/>
      <c r="D25" s="65">
        <v>1</v>
      </c>
      <c r="E25" s="5">
        <v>3500</v>
      </c>
      <c r="F25" s="5">
        <v>3500</v>
      </c>
    </row>
    <row r="26" spans="1:10" x14ac:dyDescent="0.25">
      <c r="A26" s="5" t="s">
        <v>154</v>
      </c>
      <c r="B26" s="5">
        <f>B27+B28+B29</f>
        <v>0</v>
      </c>
      <c r="C26" s="67" t="s">
        <v>148</v>
      </c>
      <c r="D26" s="68"/>
      <c r="E26" s="68"/>
      <c r="F26">
        <f>F23+F25</f>
        <v>8980</v>
      </c>
    </row>
    <row r="27" spans="1:10" x14ac:dyDescent="0.25">
      <c r="A27" s="5" t="s">
        <v>155</v>
      </c>
      <c r="B27" s="5"/>
    </row>
    <row r="28" spans="1:10" x14ac:dyDescent="0.25">
      <c r="A28" s="5" t="s">
        <v>151</v>
      </c>
      <c r="B28" s="5"/>
    </row>
    <row r="29" spans="1:10" x14ac:dyDescent="0.25">
      <c r="A29" s="5" t="s">
        <v>156</v>
      </c>
      <c r="B29" s="5"/>
    </row>
  </sheetData>
  <mergeCells count="9">
    <mergeCell ref="C24:C25"/>
    <mergeCell ref="C26:E26"/>
    <mergeCell ref="G20:H20"/>
    <mergeCell ref="G19:H19"/>
    <mergeCell ref="A3:D3"/>
    <mergeCell ref="E3:H3"/>
    <mergeCell ref="A18:B18"/>
    <mergeCell ref="G2:H2"/>
    <mergeCell ref="C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одн</vt:lpstr>
      <vt:lpstr>штатное</vt:lpstr>
      <vt:lpstr>приложение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2016-02-14T15:30:20Z</dcterms:created>
  <dcterms:modified xsi:type="dcterms:W3CDTF">2016-02-24T14:58:08Z</dcterms:modified>
</cp:coreProperties>
</file>